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335" activeTab="1"/>
  </bookViews>
  <sheets>
    <sheet name="実績報告データ" sheetId="2" r:id="rId1"/>
    <sheet name="実績報告" sheetId="1" r:id="rId2"/>
    <sheet name="マスターデータ" sheetId="3" state="hidden" r:id="rId3"/>
  </sheets>
  <definedNames>
    <definedName name="【B】Ｉ・Ｔ・Ｏ">マスターデータ!$X$2:$X$26</definedName>
    <definedName name="【B】エスケイシリンダー">マスターデータ!$Y$2:$Y$13</definedName>
    <definedName name="【B】桂精機製作所">マスターデータ!$Z$2:$Z$12</definedName>
    <definedName name="【B】神鋼機器工業">マスターデータ!$U$2:$U$5</definedName>
    <definedName name="【B】中国工業">マスターデータ!$V$2:$V$16</definedName>
    <definedName name="【B】富士工器">マスターデータ!$T$2:$T$18</definedName>
    <definedName name="【B】矢崎エナジーシステム">マスターデータ!$W$2:$W$15</definedName>
    <definedName name="【S】エスケイシリンダー">マスターデータ!$AE$2:$AE$5</definedName>
    <definedName name="【S】神鋼機器工業">マスターデータ!$AC$2:$AC$5</definedName>
    <definedName name="【S】中国工業">マスターデータ!$AD$2:$AD$5</definedName>
    <definedName name="【S】富士工器">マスターデータ!$AB$2:$AB$5</definedName>
    <definedName name="①に係わる施設">マスターデータ!$F$3:$F$9</definedName>
    <definedName name="②に係わる施設">マスターデータ!$G$3:$G$9</definedName>
    <definedName name="③に係わる施設">マスターデータ!$H$3:$H$20</definedName>
    <definedName name="④に係わる施設">マスターデータ!$I$3</definedName>
    <definedName name="_xlnm.Print_Area" localSheetId="1">実績報告!$B$2:$AJ$140</definedName>
    <definedName name="シリンダー容器">マスターデータ!$AA$2:$AA$6</definedName>
    <definedName name="バルク">マスターデータ!$S$2:$S$9</definedName>
    <definedName name="設置先種別">マスターデータ!$F$2:$I$2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2" l="1"/>
  <c r="Z2" i="2" l="1"/>
  <c r="AL139" i="1" l="1"/>
  <c r="AM139" i="1" s="1"/>
  <c r="AL138" i="1"/>
  <c r="AM110" i="1"/>
  <c r="AM39" i="1"/>
  <c r="C8" i="1"/>
  <c r="AL53" i="1" l="1"/>
  <c r="AL40" i="1"/>
  <c r="AM40" i="1" s="1"/>
  <c r="AL18" i="1"/>
  <c r="AM18" i="1" s="1"/>
  <c r="C2" i="2" l="1"/>
  <c r="AL82" i="1" l="1"/>
  <c r="AM82" i="1" s="1"/>
  <c r="AL61" i="1"/>
  <c r="AM61" i="1" s="1"/>
  <c r="AL52" i="1"/>
  <c r="AM52" i="1" s="1"/>
  <c r="AM53" i="1"/>
  <c r="AL42" i="1"/>
  <c r="AM42" i="1" s="1"/>
  <c r="AL30" i="1"/>
  <c r="AM30" i="1" s="1"/>
  <c r="AL20" i="1"/>
  <c r="AM20" i="1" s="1"/>
  <c r="BQ12" i="2" l="1"/>
  <c r="DZ2" i="2" s="1"/>
  <c r="BN12" i="2"/>
  <c r="DY2" i="2" s="1"/>
  <c r="BM12" i="2"/>
  <c r="DX2" i="2" s="1"/>
  <c r="BL12" i="2"/>
  <c r="DW2" i="2" s="1"/>
  <c r="BQ11" i="2"/>
  <c r="DV2" i="2" s="1"/>
  <c r="BN11" i="2"/>
  <c r="DU2" i="2" s="1"/>
  <c r="BM11" i="2"/>
  <c r="DT2" i="2" s="1"/>
  <c r="BL11" i="2"/>
  <c r="DS2" i="2" s="1"/>
  <c r="BQ10" i="2"/>
  <c r="DR2" i="2" s="1"/>
  <c r="BN10" i="2"/>
  <c r="DQ2" i="2" s="1"/>
  <c r="BM10" i="2"/>
  <c r="DP2" i="2" s="1"/>
  <c r="BL10" i="2"/>
  <c r="DO2" i="2" s="1"/>
  <c r="BE2" i="2"/>
  <c r="AO2" i="2"/>
  <c r="AK2" i="2"/>
  <c r="AB2" i="2"/>
  <c r="T2" i="2"/>
  <c r="K2" i="2"/>
  <c r="AR103" i="1" l="1"/>
  <c r="BP12" i="2" s="1"/>
  <c r="FA2" i="2" s="1"/>
  <c r="AQ103" i="1"/>
  <c r="BO12" i="2" s="1"/>
  <c r="EO2" i="2" s="1"/>
  <c r="AO103" i="1"/>
  <c r="AN103" i="1"/>
  <c r="AR102" i="1"/>
  <c r="BP11" i="2" s="1"/>
  <c r="EZ2" i="2" s="1"/>
  <c r="AQ102" i="1"/>
  <c r="BO11" i="2" s="1"/>
  <c r="EN2" i="2" s="1"/>
  <c r="AO102" i="1"/>
  <c r="AN102" i="1"/>
  <c r="AL102" i="1" s="1"/>
  <c r="AM102" i="1" s="1"/>
  <c r="AL103" i="1" l="1"/>
  <c r="AM103" i="1" s="1"/>
  <c r="BQ13" i="2"/>
  <c r="ED2" i="2" s="1"/>
  <c r="BN13" i="2"/>
  <c r="EC2" i="2" s="1"/>
  <c r="BM13" i="2"/>
  <c r="EB2" i="2" s="1"/>
  <c r="BL13" i="2"/>
  <c r="EA2" i="2" s="1"/>
  <c r="BQ9" i="2"/>
  <c r="BN9" i="2"/>
  <c r="BM9" i="2"/>
  <c r="BL9" i="2"/>
  <c r="BQ8" i="2"/>
  <c r="BN8" i="2"/>
  <c r="BM8" i="2"/>
  <c r="BL8" i="2"/>
  <c r="BQ7" i="2"/>
  <c r="BN7" i="2"/>
  <c r="BM7" i="2"/>
  <c r="BL7" i="2"/>
  <c r="BQ6" i="2"/>
  <c r="BN6" i="2"/>
  <c r="BM6" i="2"/>
  <c r="BL6" i="2"/>
  <c r="BQ5" i="2"/>
  <c r="BN5" i="2"/>
  <c r="BM5" i="2"/>
  <c r="BL5" i="2"/>
  <c r="BQ4" i="2"/>
  <c r="BN4" i="2"/>
  <c r="BM4" i="2"/>
  <c r="BL4" i="2"/>
  <c r="BQ3" i="2"/>
  <c r="BN3" i="2"/>
  <c r="BM3" i="2"/>
  <c r="BL3" i="2"/>
  <c r="CH2" i="2"/>
  <c r="CG2" i="2"/>
  <c r="CF2" i="2"/>
  <c r="CE2" i="2"/>
  <c r="CD2" i="2"/>
  <c r="CC2" i="2"/>
  <c r="CB2" i="2"/>
  <c r="CA2" i="2"/>
  <c r="BW2" i="2"/>
  <c r="BV2" i="2"/>
  <c r="BT2" i="2"/>
  <c r="BS2" i="2"/>
  <c r="BR2" i="2"/>
  <c r="BQ2" i="2"/>
  <c r="BN2" i="2"/>
  <c r="BM2" i="2"/>
  <c r="BL2" i="2"/>
  <c r="BJ2" i="2"/>
  <c r="BI2" i="2"/>
  <c r="BH2" i="2"/>
  <c r="BG2" i="2"/>
  <c r="BF2" i="2"/>
  <c r="BD2" i="2"/>
  <c r="BC2" i="2"/>
  <c r="BB2" i="2"/>
  <c r="BA2" i="2"/>
  <c r="AZ2" i="2"/>
  <c r="AY2" i="2"/>
  <c r="AX2" i="2"/>
  <c r="AW2" i="2"/>
  <c r="AV2" i="2"/>
  <c r="AT2" i="2"/>
  <c r="AS2" i="2"/>
  <c r="AU2" i="2"/>
  <c r="AR2" i="2"/>
  <c r="AQ2" i="2"/>
  <c r="AP2" i="2"/>
  <c r="AN2" i="2"/>
  <c r="AM2" i="2"/>
  <c r="AL2" i="2"/>
  <c r="AI2" i="2"/>
  <c r="AH2" i="2"/>
  <c r="AJ2" i="2"/>
  <c r="AG2" i="2"/>
  <c r="AF2" i="2"/>
  <c r="AE2" i="2"/>
  <c r="AD2" i="2"/>
  <c r="AC2" i="2"/>
  <c r="AA2" i="2"/>
  <c r="Y2" i="2"/>
  <c r="X2" i="2"/>
  <c r="W2" i="2"/>
  <c r="V2" i="2"/>
  <c r="U2" i="2"/>
  <c r="R2" i="2"/>
  <c r="Q2" i="2"/>
  <c r="S2" i="2"/>
  <c r="P2" i="2"/>
  <c r="O2" i="2"/>
  <c r="N2" i="2"/>
  <c r="M2" i="2"/>
  <c r="L2" i="2"/>
  <c r="J2" i="2"/>
  <c r="H2" i="2"/>
  <c r="G2" i="2"/>
  <c r="F2" i="2"/>
  <c r="E2" i="2"/>
  <c r="D2" i="2"/>
  <c r="AL31" i="1" l="1"/>
  <c r="AM31" i="1" s="1"/>
  <c r="AL32" i="1"/>
  <c r="AM32" i="1" s="1"/>
  <c r="AL13" i="1" l="1"/>
  <c r="AM13" i="1" s="1"/>
  <c r="AR104" i="1" l="1"/>
  <c r="BP13" i="2" s="1"/>
  <c r="FB2" i="2" s="1"/>
  <c r="AQ104" i="1"/>
  <c r="AR101" i="1"/>
  <c r="BP10" i="2" s="1"/>
  <c r="EY2" i="2" s="1"/>
  <c r="AQ101" i="1"/>
  <c r="BO10" i="2" s="1"/>
  <c r="EM2" i="2" s="1"/>
  <c r="AR100" i="1"/>
  <c r="BP9" i="2" s="1"/>
  <c r="AQ100" i="1"/>
  <c r="AR99" i="1"/>
  <c r="BP8" i="2" s="1"/>
  <c r="AQ99" i="1"/>
  <c r="AR98" i="1"/>
  <c r="BP7" i="2" s="1"/>
  <c r="AQ98" i="1"/>
  <c r="AR97" i="1"/>
  <c r="BP6" i="2" s="1"/>
  <c r="AQ97" i="1"/>
  <c r="AR96" i="1"/>
  <c r="BP5" i="2" s="1"/>
  <c r="AQ96" i="1"/>
  <c r="AR95" i="1"/>
  <c r="BP4" i="2" s="1"/>
  <c r="AQ95" i="1"/>
  <c r="AR94" i="1"/>
  <c r="BP3" i="2" s="1"/>
  <c r="AQ94" i="1"/>
  <c r="AR93" i="1"/>
  <c r="BP2" i="2" s="1"/>
  <c r="AQ93" i="1"/>
  <c r="BO2" i="2" l="1"/>
  <c r="EE2" i="2" s="1"/>
  <c r="BO4" i="2"/>
  <c r="EG2" i="2" s="1"/>
  <c r="BO6" i="2"/>
  <c r="EI2" i="2" s="1"/>
  <c r="BO8" i="2"/>
  <c r="EK2" i="2" s="1"/>
  <c r="BO3" i="2"/>
  <c r="EF2" i="2" s="1"/>
  <c r="BO5" i="2"/>
  <c r="EH2" i="2" s="1"/>
  <c r="BO7" i="2"/>
  <c r="EJ2" i="2" s="1"/>
  <c r="BO9" i="2"/>
  <c r="EL2" i="2" s="1"/>
  <c r="BO13" i="2"/>
  <c r="EP2" i="2" s="1"/>
  <c r="EQ2" i="2"/>
  <c r="ES2" i="2"/>
  <c r="EU2" i="2"/>
  <c r="EW2" i="2"/>
  <c r="ER2" i="2"/>
  <c r="ET2" i="2"/>
  <c r="EX2" i="2"/>
  <c r="EV2" i="2"/>
  <c r="AO104" i="1"/>
  <c r="AN104" i="1"/>
  <c r="AO101" i="1"/>
  <c r="AN101" i="1"/>
  <c r="AO100" i="1"/>
  <c r="AN100" i="1"/>
  <c r="AO99" i="1"/>
  <c r="AN99" i="1"/>
  <c r="AO98" i="1"/>
  <c r="AN98" i="1"/>
  <c r="AO97" i="1"/>
  <c r="AN97" i="1"/>
  <c r="AO96" i="1"/>
  <c r="AN96" i="1"/>
  <c r="AO95" i="1"/>
  <c r="AN95" i="1"/>
  <c r="AO94" i="1"/>
  <c r="AN94" i="1"/>
  <c r="AO93" i="1"/>
  <c r="AN93" i="1"/>
  <c r="C93" i="1" l="1"/>
  <c r="C94" i="1" l="1"/>
  <c r="BK2" i="2"/>
  <c r="C95" i="1" l="1"/>
  <c r="BK3"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R117" i="1"/>
  <c r="BX2" i="2" s="1"/>
  <c r="CL2" i="2"/>
  <c r="CK2" i="2"/>
  <c r="CJ2" i="2"/>
  <c r="C96" i="1" l="1"/>
  <c r="BK4" i="2"/>
  <c r="CI2" i="2"/>
  <c r="AL87" i="1"/>
  <c r="C97" i="1" l="1"/>
  <c r="BK5" i="2"/>
  <c r="AL50" i="1"/>
  <c r="C98" i="1" l="1"/>
  <c r="BK6" i="2"/>
  <c r="AL22" i="1"/>
  <c r="C99" i="1" l="1"/>
  <c r="BK7" i="2"/>
  <c r="AM87" i="1"/>
  <c r="AL8" i="1"/>
  <c r="AM8" i="1" s="1"/>
  <c r="C100" i="1" l="1"/>
  <c r="BK8" i="2"/>
  <c r="C101" i="1" l="1"/>
  <c r="BK10" i="2" s="1"/>
  <c r="BK9" i="2"/>
  <c r="C102" i="1" l="1"/>
  <c r="C104" i="1"/>
  <c r="BK13" i="2" s="1"/>
  <c r="K117" i="1"/>
  <c r="BU2" i="2" s="1"/>
  <c r="AL116" i="1"/>
  <c r="AM116" i="1" s="1"/>
  <c r="AL115" i="1"/>
  <c r="AM115" i="1" s="1"/>
  <c r="C103" i="1" l="1"/>
  <c r="BK12" i="2" s="1"/>
  <c r="BK11" i="2"/>
  <c r="AL117" i="1"/>
  <c r="AM117" i="1" s="1"/>
  <c r="AL12" i="1" l="1"/>
  <c r="AM12" i="1" s="1"/>
  <c r="AL14" i="1" l="1"/>
  <c r="AM14" i="1" s="1"/>
  <c r="AM138" i="1" l="1"/>
  <c r="AL137" i="1"/>
  <c r="AM137" i="1" s="1"/>
  <c r="AL136" i="1"/>
  <c r="AM136" i="1" s="1"/>
  <c r="AL135" i="1"/>
  <c r="AM135" i="1" s="1"/>
  <c r="AL134" i="1" l="1"/>
  <c r="AM134" i="1" s="1"/>
  <c r="AL122" i="1" l="1"/>
  <c r="AM122" i="1" s="1"/>
  <c r="AL86" i="1"/>
  <c r="AM86" i="1" s="1"/>
  <c r="AL85" i="1"/>
  <c r="AL84" i="1"/>
  <c r="AL83" i="1"/>
  <c r="AL81" i="1"/>
  <c r="AL80" i="1"/>
  <c r="AL79" i="1"/>
  <c r="AL77" i="1"/>
  <c r="AL123" i="1" l="1"/>
  <c r="AM123" i="1" s="1"/>
  <c r="AL110" i="1"/>
  <c r="AL104" i="1"/>
  <c r="AM104" i="1" s="1"/>
  <c r="AL101" i="1"/>
  <c r="AM101" i="1" s="1"/>
  <c r="AL98" i="1"/>
  <c r="AL97" i="1"/>
  <c r="AL96" i="1"/>
  <c r="AL95" i="1"/>
  <c r="AL94" i="1"/>
  <c r="AL69" i="1"/>
  <c r="AM69" i="1" s="1"/>
  <c r="AL45" i="1"/>
  <c r="AL34" i="1"/>
  <c r="AM34" i="1" s="1"/>
  <c r="AL54" i="1"/>
  <c r="AM54" i="1" s="1"/>
  <c r="AL51" i="1"/>
  <c r="AL44" i="1"/>
  <c r="AL43" i="1"/>
  <c r="AL33" i="1"/>
  <c r="AL27" i="1"/>
  <c r="AM27" i="1" s="1"/>
  <c r="AL100" i="1" l="1"/>
  <c r="AM100" i="1" s="1"/>
  <c r="AL99" i="1"/>
  <c r="AM99" i="1" s="1"/>
  <c r="AL93" i="1"/>
  <c r="AM93" i="1" s="1"/>
  <c r="AM97" i="1"/>
  <c r="AM98" i="1"/>
  <c r="AM95" i="1"/>
  <c r="AM94" i="1"/>
  <c r="AM96" i="1"/>
  <c r="AL46" i="1"/>
  <c r="AL49" i="1"/>
  <c r="AL47" i="1"/>
  <c r="AL41" i="1"/>
  <c r="AM85" i="1" l="1"/>
  <c r="AM84" i="1"/>
  <c r="AM83" i="1"/>
  <c r="AM80" i="1" l="1"/>
  <c r="AM81" i="1"/>
  <c r="AM79" i="1"/>
  <c r="AM77" i="1"/>
  <c r="AL72" i="1" l="1"/>
  <c r="AM72" i="1" s="1"/>
  <c r="AL71" i="1"/>
  <c r="AM71" i="1" s="1"/>
  <c r="AL70" i="1"/>
  <c r="AM70" i="1" s="1"/>
  <c r="AL67" i="1"/>
  <c r="AM67" i="1" s="1"/>
  <c r="AL66" i="1"/>
  <c r="AM66" i="1" s="1"/>
  <c r="AL68" i="1"/>
  <c r="AM68" i="1" s="1"/>
  <c r="AL64" i="1"/>
  <c r="AM64" i="1" s="1"/>
  <c r="AL63" i="1"/>
  <c r="AM63" i="1" s="1"/>
  <c r="AL62" i="1"/>
  <c r="AM62" i="1" s="1"/>
  <c r="AL60" i="1"/>
  <c r="AM60" i="1" s="1"/>
  <c r="AM50" i="1"/>
  <c r="AM49" i="1"/>
  <c r="AM51" i="1"/>
  <c r="AM46" i="1"/>
  <c r="AM45" i="1"/>
  <c r="AM47" i="1"/>
  <c r="AM44" i="1"/>
  <c r="AM43" i="1" l="1"/>
  <c r="AM41" i="1"/>
  <c r="AL39" i="1"/>
  <c r="AM33" i="1"/>
  <c r="AL28" i="1"/>
  <c r="AM28" i="1" s="1"/>
  <c r="AL29" i="1"/>
  <c r="AM29" i="1" s="1"/>
  <c r="AL25" i="1"/>
  <c r="AM25" i="1" s="1"/>
  <c r="AL24" i="1"/>
  <c r="AM24" i="1" s="1"/>
  <c r="AL23" i="1"/>
  <c r="AM23" i="1" s="1"/>
  <c r="AM22" i="1"/>
  <c r="AL21" i="1"/>
  <c r="AM21" i="1" s="1"/>
  <c r="AL19" i="1"/>
  <c r="AM19" i="1" s="1"/>
  <c r="AL4" i="1" l="1"/>
  <c r="AM4" i="1" s="1"/>
  <c r="F106" i="1" l="1"/>
  <c r="F56" i="1"/>
  <c r="F2" i="1"/>
  <c r="Y117" i="1" l="1"/>
  <c r="AC117" i="1" l="1"/>
  <c r="BZ2" i="2" s="1"/>
  <c r="BY2" i="2"/>
</calcChain>
</file>

<file path=xl/sharedStrings.xml><?xml version="1.0" encoding="utf-8"?>
<sst xmlns="http://schemas.openxmlformats.org/spreadsheetml/2006/main" count="836" uniqueCount="521">
  <si>
    <t>申請年度</t>
    <rPh sb="0" eb="3">
      <t>シンセイ</t>
    </rPh>
    <phoneticPr fontId="3"/>
  </si>
  <si>
    <t>令和２年度</t>
    <rPh sb="0" eb="1">
      <t>レイワ</t>
    </rPh>
    <phoneticPr fontId="3"/>
  </si>
  <si>
    <t>月</t>
    <rPh sb="0" eb="1">
      <t>ガテゥ</t>
    </rPh>
    <phoneticPr fontId="3"/>
  </si>
  <si>
    <t>日</t>
    <rPh sb="0" eb="1">
      <t>ニチ</t>
    </rPh>
    <phoneticPr fontId="3"/>
  </si>
  <si>
    <t>殿</t>
    <phoneticPr fontId="3"/>
  </si>
  <si>
    <t>理事長</t>
    <rPh sb="0" eb="3">
      <t>リジ</t>
    </rPh>
    <phoneticPr fontId="3"/>
  </si>
  <si>
    <t>岩井　清祐</t>
    <phoneticPr fontId="3"/>
  </si>
  <si>
    <t>法人名</t>
  </si>
  <si>
    <t>氏名</t>
    <rPh sb="0" eb="2">
      <t>シメイ</t>
    </rPh>
    <phoneticPr fontId="1"/>
  </si>
  <si>
    <t>〒番号</t>
    <rPh sb="1" eb="3">
      <t>バンゴウ</t>
    </rPh>
    <phoneticPr fontId="1"/>
  </si>
  <si>
    <t>住所（都道府県）</t>
    <rPh sb="0" eb="2">
      <t>j</t>
    </rPh>
    <rPh sb="3" eb="7">
      <t>トドウフケン</t>
    </rPh>
    <phoneticPr fontId="1"/>
  </si>
  <si>
    <t>住所（都道府県以下）</t>
    <rPh sb="0" eb="2">
      <t>j</t>
    </rPh>
    <rPh sb="3" eb="7">
      <t>トドウフケン</t>
    </rPh>
    <rPh sb="7" eb="9">
      <t>イカ</t>
    </rPh>
    <phoneticPr fontId="1"/>
  </si>
  <si>
    <t>住所</t>
    <rPh sb="0" eb="2">
      <t>ジュウセィオ</t>
    </rPh>
    <phoneticPr fontId="3"/>
  </si>
  <si>
    <t>鹿児島県</t>
  </si>
  <si>
    <t>都道府県</t>
    <rPh sb="0" eb="3">
      <t>トドウ</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</si>
  <si>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</si>
  <si>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</si>
  <si>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</si>
  <si>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</si>
  <si>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</si>
  <si>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</si>
  <si>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</si>
  <si>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</si>
  <si>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</si>
  <si>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</si>
  <si>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</si>
  <si>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</si>
  <si>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</si>
  <si>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</si>
  <si>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</si>
  <si>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</si>
  <si>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</si>
  <si>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</si>
  <si>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</si>
  <si>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</si>
  <si>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</si>
  <si>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</si>
  <si>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</si>
  <si>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</si>
  <si>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</si>
  <si>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</si>
  <si>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</si>
  <si>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</si>
  <si>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</si>
  <si>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</si>
  <si>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</si>
  <si>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</si>
  <si>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</si>
  <si>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</si>
  <si>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</si>
  <si>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</si>
  <si>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</si>
  <si>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</si>
  <si>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</si>
  <si>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</si>
  <si>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</si>
  <si>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</si>
  <si>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</si>
  <si>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</si>
  <si>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</si>
  <si>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沖縄県</t>
  </si>
  <si>
    <t>実務担当者</t>
    <rPh sb="4" eb="5">
      <t>シャ</t>
    </rPh>
    <phoneticPr fontId="1"/>
  </si>
  <si>
    <t>メールアドレス</t>
    <phoneticPr fontId="3"/>
  </si>
  <si>
    <t>電話番号</t>
    <rPh sb="0" eb="4">
      <t>デンワバンゴウ</t>
    </rPh>
    <phoneticPr fontId="1"/>
  </si>
  <si>
    <t>はい</t>
    <phoneticPr fontId="3"/>
  </si>
  <si>
    <t>いいえ</t>
    <phoneticPr fontId="3"/>
  </si>
  <si>
    <t>選択肢（はい/いいえ）</t>
    <rPh sb="0" eb="2">
      <t>センタク</t>
    </rPh>
    <phoneticPr fontId="3"/>
  </si>
  <si>
    <t>選択肢（あり/なし）</t>
    <rPh sb="0" eb="2">
      <t>センタク</t>
    </rPh>
    <phoneticPr fontId="3"/>
  </si>
  <si>
    <t>あり</t>
    <phoneticPr fontId="3"/>
  </si>
  <si>
    <t>なし</t>
    <phoneticPr fontId="3"/>
  </si>
  <si>
    <t>３．補助対象ＬＰガス設備の設置先</t>
    <phoneticPr fontId="3"/>
  </si>
  <si>
    <t>代表者氏名</t>
    <rPh sb="0" eb="3">
      <t>ダイヒョウ</t>
    </rPh>
    <rPh sb="3" eb="5">
      <t>シメイ</t>
    </rPh>
    <phoneticPr fontId="1"/>
  </si>
  <si>
    <t>運用管理責任者</t>
    <rPh sb="4" eb="5">
      <t>シャ</t>
    </rPh>
    <phoneticPr fontId="1"/>
  </si>
  <si>
    <t>設置先種別</t>
    <rPh sb="0" eb="3">
      <t>セッチ</t>
    </rPh>
    <rPh sb="3" eb="5">
      <t>シュベテゥ</t>
    </rPh>
    <phoneticPr fontId="3"/>
  </si>
  <si>
    <t>新築</t>
    <rPh sb="0" eb="2">
      <t>シンチク</t>
    </rPh>
    <phoneticPr fontId="3"/>
  </si>
  <si>
    <t>既築</t>
    <rPh sb="0" eb="1">
      <t xml:space="preserve">スデニ </t>
    </rPh>
    <phoneticPr fontId="3"/>
  </si>
  <si>
    <t>①に係わる施設</t>
    <rPh sb="2" eb="3">
      <t>カカワル</t>
    </rPh>
    <rPh sb="5" eb="7">
      <t>シセテゥ</t>
    </rPh>
    <phoneticPr fontId="3"/>
  </si>
  <si>
    <t>②に係わる施設</t>
    <rPh sb="2" eb="3">
      <t>カカワル</t>
    </rPh>
    <rPh sb="5" eb="7">
      <t>シセテゥ</t>
    </rPh>
    <phoneticPr fontId="3"/>
  </si>
  <si>
    <t>③に係わる施設</t>
    <rPh sb="2" eb="3">
      <t>カカワル</t>
    </rPh>
    <rPh sb="5" eb="7">
      <t>シセテゥ</t>
    </rPh>
    <phoneticPr fontId="3"/>
  </si>
  <si>
    <t>４．履行補助者（手続きを補助する者がいる場合のみ記載する）</t>
    <phoneticPr fontId="3"/>
  </si>
  <si>
    <t>担当者</t>
    <rPh sb="2" eb="3">
      <t>シャ</t>
    </rPh>
    <phoneticPr fontId="1"/>
  </si>
  <si>
    <t>役職名</t>
    <rPh sb="0" eb="3">
      <t>ヤク</t>
    </rPh>
    <phoneticPr fontId="1"/>
  </si>
  <si>
    <t>No</t>
    <phoneticPr fontId="1"/>
  </si>
  <si>
    <t>設置機器</t>
    <rPh sb="0" eb="2">
      <t>セッチ</t>
    </rPh>
    <rPh sb="2" eb="4">
      <t xml:space="preserve">キキ </t>
    </rPh>
    <phoneticPr fontId="1"/>
  </si>
  <si>
    <t>メーカー</t>
    <phoneticPr fontId="1"/>
  </si>
  <si>
    <t>型番</t>
    <rPh sb="0" eb="2">
      <t>カタバn</t>
    </rPh>
    <phoneticPr fontId="1"/>
  </si>
  <si>
    <t>数量</t>
    <rPh sb="0" eb="2">
      <t>スウ</t>
    </rPh>
    <phoneticPr fontId="1"/>
  </si>
  <si>
    <t>バルク</t>
  </si>
  <si>
    <t>発電機</t>
    <rPh sb="0" eb="3">
      <t>ハツデンキ</t>
    </rPh>
    <phoneticPr fontId="1"/>
  </si>
  <si>
    <t>投光器</t>
    <rPh sb="0" eb="3">
      <t>トウコウキ</t>
    </rPh>
    <phoneticPr fontId="1"/>
  </si>
  <si>
    <t>GHP（室外機）</t>
    <rPh sb="4" eb="7">
      <t>シツガ</t>
    </rPh>
    <phoneticPr fontId="1"/>
  </si>
  <si>
    <t>GHP（室内機）</t>
  </si>
  <si>
    <t>簡易ガススタンド</t>
    <rPh sb="0" eb="2">
      <t>カn</t>
    </rPh>
    <phoneticPr fontId="1"/>
  </si>
  <si>
    <t>炊出しセット</t>
    <rPh sb="0" eb="2">
      <t>タキダ</t>
    </rPh>
    <phoneticPr fontId="1"/>
  </si>
  <si>
    <t>炊飯器</t>
    <rPh sb="0" eb="3">
      <t>スイハンキ</t>
    </rPh>
    <phoneticPr fontId="1"/>
  </si>
  <si>
    <t>ガスストーブ</t>
  </si>
  <si>
    <t>その他</t>
    <rPh sb="2" eb="3">
      <t>タ</t>
    </rPh>
    <phoneticPr fontId="1"/>
  </si>
  <si>
    <t>設置機器</t>
    <rPh sb="0" eb="4">
      <t>セッチ</t>
    </rPh>
    <phoneticPr fontId="3"/>
  </si>
  <si>
    <t>①</t>
    <phoneticPr fontId="1"/>
  </si>
  <si>
    <t>中小企業である</t>
    <phoneticPr fontId="1"/>
  </si>
  <si>
    <t>業務方法書第３条第３号に規定する中小企業者ですか？</t>
    <phoneticPr fontId="3"/>
  </si>
  <si>
    <t>1)</t>
    <phoneticPr fontId="1"/>
  </si>
  <si>
    <t>2)</t>
    <phoneticPr fontId="3"/>
  </si>
  <si>
    <t>3)</t>
    <phoneticPr fontId="3"/>
  </si>
  <si>
    <t>4)</t>
    <phoneticPr fontId="3"/>
  </si>
  <si>
    <t>5)</t>
    <phoneticPr fontId="3"/>
  </si>
  <si>
    <t>6)</t>
    <phoneticPr fontId="3"/>
  </si>
  <si>
    <t>1)</t>
    <phoneticPr fontId="3"/>
  </si>
  <si>
    <t>6)</t>
    <phoneticPr fontId="1"/>
  </si>
  <si>
    <t>②</t>
    <phoneticPr fontId="1"/>
  </si>
  <si>
    <t>補助事業に要する経費</t>
    <phoneticPr fontId="1"/>
  </si>
  <si>
    <t>（税抜）</t>
    <phoneticPr fontId="1"/>
  </si>
  <si>
    <t>補助対象経費</t>
    <phoneticPr fontId="1"/>
  </si>
  <si>
    <t>補助金交付申請額</t>
    <phoneticPr fontId="1"/>
  </si>
  <si>
    <t>補助率</t>
    <rPh sb="0" eb="3">
      <t>ホジヨ</t>
    </rPh>
    <phoneticPr fontId="1"/>
  </si>
  <si>
    <t>年</t>
    <rPh sb="0" eb="1">
      <t>ネn</t>
    </rPh>
    <phoneticPr fontId="1"/>
  </si>
  <si>
    <t>令和</t>
    <rPh sb="0" eb="2">
      <t>レイワ</t>
    </rPh>
    <phoneticPr fontId="1"/>
  </si>
  <si>
    <t>設備費</t>
    <phoneticPr fontId="1"/>
  </si>
  <si>
    <t>設置工事費</t>
    <phoneticPr fontId="1"/>
  </si>
  <si>
    <t>項目</t>
  </si>
  <si>
    <t>合計</t>
    <phoneticPr fontId="1"/>
  </si>
  <si>
    <t>申請額</t>
    <rPh sb="0" eb="3">
      <t>シンセイ</t>
    </rPh>
    <phoneticPr fontId="1"/>
  </si>
  <si>
    <t>６．補助事業に要する経費、補助対象経費及び補助金交付申請額</t>
    <phoneticPr fontId="3"/>
  </si>
  <si>
    <t>2)</t>
    <phoneticPr fontId="1"/>
  </si>
  <si>
    <t>3)</t>
    <phoneticPr fontId="1"/>
  </si>
  <si>
    <t>4)</t>
    <phoneticPr fontId="1"/>
  </si>
  <si>
    <t>月</t>
    <rPh sb="0" eb="1">
      <t xml:space="preserve">ツキ </t>
    </rPh>
    <phoneticPr fontId="1"/>
  </si>
  <si>
    <t>日</t>
    <rPh sb="0" eb="1">
      <t>ニチ</t>
    </rPh>
    <phoneticPr fontId="1"/>
  </si>
  <si>
    <t>5)</t>
    <phoneticPr fontId="1"/>
  </si>
  <si>
    <t>病院（入院設備あり）</t>
    <rPh sb="0" eb="2">
      <t>ビョウイn</t>
    </rPh>
    <rPh sb="3" eb="7">
      <t>ニュウイn</t>
    </rPh>
    <phoneticPr fontId="3"/>
  </si>
  <si>
    <t>透析クリニック</t>
    <rPh sb="0" eb="2">
      <t>トウセキ</t>
    </rPh>
    <phoneticPr fontId="3"/>
  </si>
  <si>
    <t>老人ホーム</t>
    <rPh sb="0" eb="2">
      <t>ロウジn</t>
    </rPh>
    <phoneticPr fontId="3"/>
  </si>
  <si>
    <t>障害者施設</t>
    <rPh sb="0" eb="5">
      <t>ショウガ</t>
    </rPh>
    <phoneticPr fontId="3"/>
  </si>
  <si>
    <t>保育園</t>
    <rPh sb="0" eb="3">
      <t>ホイク</t>
    </rPh>
    <phoneticPr fontId="3"/>
  </si>
  <si>
    <t>その他の福祉施設</t>
    <rPh sb="4" eb="8">
      <t>フクシセィ</t>
    </rPh>
    <phoneticPr fontId="3"/>
  </si>
  <si>
    <t>その他の医療施設</t>
    <rPh sb="4" eb="8">
      <t>イリョウ</t>
    </rPh>
    <phoneticPr fontId="3"/>
  </si>
  <si>
    <t>庁舎</t>
    <rPh sb="0" eb="2">
      <t>チョウセィア</t>
    </rPh>
    <phoneticPr fontId="3"/>
  </si>
  <si>
    <t>公民館</t>
    <rPh sb="0" eb="3">
      <t>コウミn</t>
    </rPh>
    <phoneticPr fontId="3"/>
  </si>
  <si>
    <t>福祉施設</t>
    <rPh sb="0" eb="4">
      <t>フクシセィ</t>
    </rPh>
    <phoneticPr fontId="3"/>
  </si>
  <si>
    <t>体育館</t>
    <rPh sb="0" eb="3">
      <t>タイイク</t>
    </rPh>
    <phoneticPr fontId="3"/>
  </si>
  <si>
    <t>その他の公共施設</t>
    <rPh sb="0" eb="1">
      <t>ソノタン</t>
    </rPh>
    <rPh sb="4" eb="8">
      <t>コウキョウシセテゥ</t>
    </rPh>
    <phoneticPr fontId="3"/>
  </si>
  <si>
    <t>事務所</t>
    <rPh sb="0" eb="3">
      <t>ジムセィオ</t>
    </rPh>
    <phoneticPr fontId="3"/>
  </si>
  <si>
    <t>店舗</t>
    <rPh sb="0" eb="2">
      <t>テンポ</t>
    </rPh>
    <phoneticPr fontId="3"/>
  </si>
  <si>
    <t>工場</t>
    <rPh sb="0" eb="2">
      <t>コウジョウ</t>
    </rPh>
    <phoneticPr fontId="3"/>
  </si>
  <si>
    <t>倉庫</t>
    <rPh sb="0" eb="2">
      <t xml:space="preserve">ソウコ </t>
    </rPh>
    <phoneticPr fontId="3"/>
  </si>
  <si>
    <t>ゴルフ場</t>
    <phoneticPr fontId="3"/>
  </si>
  <si>
    <t>設置の種類と内容</t>
    <rPh sb="0" eb="2">
      <t>セッチ</t>
    </rPh>
    <rPh sb="3" eb="5">
      <t>sy</t>
    </rPh>
    <rPh sb="6" eb="8">
      <t>ナイヨウ</t>
    </rPh>
    <phoneticPr fontId="3"/>
  </si>
  <si>
    <t>タクシー会社</t>
    <phoneticPr fontId="3"/>
  </si>
  <si>
    <t>自動車学校</t>
    <rPh sb="0" eb="5">
      <t>ジドウ</t>
    </rPh>
    <phoneticPr fontId="3"/>
  </si>
  <si>
    <t>マンション（管理組合）</t>
    <rPh sb="6" eb="10">
      <t>カンリ</t>
    </rPh>
    <phoneticPr fontId="3"/>
  </si>
  <si>
    <t>スイミングスクール</t>
    <phoneticPr fontId="3"/>
  </si>
  <si>
    <t>幼稚園</t>
    <rPh sb="0" eb="3">
      <t>ヨウチ</t>
    </rPh>
    <phoneticPr fontId="3"/>
  </si>
  <si>
    <t>病院（入院設備なし）</t>
    <rPh sb="0" eb="2">
      <t>ビョウイn</t>
    </rPh>
    <rPh sb="3" eb="7">
      <t>ニュウイn</t>
    </rPh>
    <phoneticPr fontId="3"/>
  </si>
  <si>
    <t>デイケアサービス</t>
    <phoneticPr fontId="3"/>
  </si>
  <si>
    <t>その他の民間施設</t>
    <rPh sb="4" eb="8">
      <t>ミンカ</t>
    </rPh>
    <phoneticPr fontId="3"/>
  </si>
  <si>
    <t>設置の種類</t>
    <phoneticPr fontId="1"/>
  </si>
  <si>
    <t>業務方法書第４条第２項第３号記載施設</t>
    <phoneticPr fontId="1"/>
  </si>
  <si>
    <t>メッセージ</t>
    <phoneticPr fontId="1"/>
  </si>
  <si>
    <t>住所</t>
    <rPh sb="0" eb="2">
      <t>j</t>
    </rPh>
    <phoneticPr fontId="1"/>
  </si>
  <si>
    <t>?/!</t>
    <phoneticPr fontId="1"/>
  </si>
  <si>
    <t>#</t>
    <phoneticPr fontId="3"/>
  </si>
  <si>
    <t>機器</t>
    <rPh sb="0" eb="2">
      <t xml:space="preserve">キキ </t>
    </rPh>
    <phoneticPr fontId="3"/>
  </si>
  <si>
    <t>メーカー</t>
    <phoneticPr fontId="3"/>
  </si>
  <si>
    <t>型番</t>
    <rPh sb="0" eb="2">
      <t>カタバn</t>
    </rPh>
    <phoneticPr fontId="3"/>
  </si>
  <si>
    <t>数量</t>
    <rPh sb="0" eb="2">
      <t>スウ</t>
    </rPh>
    <phoneticPr fontId="3"/>
  </si>
  <si>
    <t>最小値</t>
    <rPh sb="0" eb="3">
      <t>サイセィオ</t>
    </rPh>
    <phoneticPr fontId="3"/>
  </si>
  <si>
    <t>最大値</t>
    <rPh sb="0" eb="3">
      <t>サイダイ</t>
    </rPh>
    <phoneticPr fontId="3"/>
  </si>
  <si>
    <t>○</t>
    <phoneticPr fontId="3"/>
  </si>
  <si>
    <t>×</t>
    <phoneticPr fontId="3"/>
  </si>
  <si>
    <t>発電機</t>
    <rPh sb="0" eb="3">
      <t>ハツデンキ</t>
    </rPh>
    <phoneticPr fontId="18"/>
  </si>
  <si>
    <t>投光器</t>
    <rPh sb="0" eb="3">
      <t>トウコウキ</t>
    </rPh>
    <phoneticPr fontId="18"/>
  </si>
  <si>
    <t>GHP（室外機）</t>
    <rPh sb="4" eb="7">
      <t>シツガ</t>
    </rPh>
    <phoneticPr fontId="18"/>
  </si>
  <si>
    <t>簡易ガススタンド</t>
    <rPh sb="0" eb="2">
      <t>カn</t>
    </rPh>
    <phoneticPr fontId="18"/>
  </si>
  <si>
    <t>炊出しセット</t>
    <rPh sb="0" eb="2">
      <t>タキダ</t>
    </rPh>
    <phoneticPr fontId="18"/>
  </si>
  <si>
    <t>炊飯器</t>
    <rPh sb="0" eb="3">
      <t>スイハンキ</t>
    </rPh>
    <phoneticPr fontId="18"/>
  </si>
  <si>
    <t>その他</t>
    <rPh sb="2" eb="3">
      <t>タ</t>
    </rPh>
    <phoneticPr fontId="18"/>
  </si>
  <si>
    <t>業務方法書第１８条第１項の規定に基づき、以下のとおり報告します。</t>
    <phoneticPr fontId="1"/>
  </si>
  <si>
    <t>１．補助事業者（補助対象ＬＰガス設備の購入者）</t>
    <rPh sb="2" eb="7">
      <t>ホジヨ</t>
    </rPh>
    <phoneticPr fontId="3"/>
  </si>
  <si>
    <t>２．共同補助事業者（補助対象ＬＰガス設備のリースを受ける者）</t>
    <rPh sb="4" eb="6">
      <t>ホジョ</t>
    </rPh>
    <rPh sb="6" eb="9">
      <t>ジギョウ</t>
    </rPh>
    <phoneticPr fontId="3"/>
  </si>
  <si>
    <t>共同補助事業者の有無</t>
    <rPh sb="2" eb="7">
      <t>ホジョ</t>
    </rPh>
    <rPh sb="8" eb="10">
      <t>ウム</t>
    </rPh>
    <phoneticPr fontId="3"/>
  </si>
  <si>
    <t>設置先種別</t>
    <rPh sb="0" eb="5">
      <t>セッチ</t>
    </rPh>
    <phoneticPr fontId="1"/>
  </si>
  <si>
    <t>事業開始日</t>
    <phoneticPr fontId="1"/>
  </si>
  <si>
    <t>事業完了日</t>
    <phoneticPr fontId="1"/>
  </si>
  <si>
    <t>金融機関名</t>
    <rPh sb="0" eb="5">
      <t>キンユウ</t>
    </rPh>
    <phoneticPr fontId="1"/>
  </si>
  <si>
    <t>支店名</t>
    <rPh sb="0" eb="3">
      <t>シテンメイ</t>
    </rPh>
    <phoneticPr fontId="1"/>
  </si>
  <si>
    <t>預金種別</t>
    <rPh sb="0" eb="4">
      <t>ヨキンセィウ</t>
    </rPh>
    <phoneticPr fontId="2"/>
  </si>
  <si>
    <t>口座名義（カナ）</t>
    <rPh sb="0" eb="4">
      <t>コウザ</t>
    </rPh>
    <phoneticPr fontId="1"/>
  </si>
  <si>
    <t>口座名義（漢字）</t>
    <rPh sb="0" eb="4">
      <t>コウザ</t>
    </rPh>
    <rPh sb="5" eb="7">
      <t xml:space="preserve">カンジ </t>
    </rPh>
    <phoneticPr fontId="1"/>
  </si>
  <si>
    <t>（様式第12）</t>
    <rPh sb="1" eb="3">
      <t>ヨウシキ</t>
    </rPh>
    <rPh sb="3" eb="4">
      <t>ダイ</t>
    </rPh>
    <phoneticPr fontId="3"/>
  </si>
  <si>
    <t>（1/3）</t>
    <phoneticPr fontId="3"/>
  </si>
  <si>
    <t>（2/3）</t>
    <phoneticPr fontId="3"/>
  </si>
  <si>
    <t>（3/3）</t>
    <phoneticPr fontId="3"/>
  </si>
  <si>
    <t>８．補助金の振込先</t>
    <rPh sb="2" eb="5">
      <t>ホジョ</t>
    </rPh>
    <rPh sb="6" eb="9">
      <t>フリコミ</t>
    </rPh>
    <phoneticPr fontId="3"/>
  </si>
  <si>
    <t>口座番号</t>
    <rPh sb="0" eb="4">
      <t>コウザ</t>
    </rPh>
    <phoneticPr fontId="2"/>
  </si>
  <si>
    <t>口座種別</t>
    <rPh sb="0" eb="2">
      <t>コウザ</t>
    </rPh>
    <rPh sb="2" eb="4">
      <t>シュベテゥ</t>
    </rPh>
    <phoneticPr fontId="3"/>
  </si>
  <si>
    <t>普通</t>
    <rPh sb="0" eb="2">
      <t>フツウ</t>
    </rPh>
    <phoneticPr fontId="3"/>
  </si>
  <si>
    <t>当座</t>
    <rPh sb="0" eb="2">
      <t>トウザ</t>
    </rPh>
    <phoneticPr fontId="3"/>
  </si>
  <si>
    <t>計画変更等承認申請書の提出</t>
    <phoneticPr fontId="1"/>
  </si>
  <si>
    <t>計画変更届出書の提出</t>
    <rPh sb="0" eb="2">
      <t>ケイカク</t>
    </rPh>
    <rPh sb="2" eb="4">
      <t>ヘンコウ</t>
    </rPh>
    <rPh sb="4" eb="7">
      <t>トドケデショ</t>
    </rPh>
    <rPh sb="8" eb="10">
      <t>テイシュツ</t>
    </rPh>
    <phoneticPr fontId="2"/>
  </si>
  <si>
    <t>７．補助事業の開始及び完了日</t>
    <phoneticPr fontId="3"/>
  </si>
  <si>
    <t>交付決定日</t>
    <rPh sb="0" eb="5">
      <t>コウフレイワ</t>
    </rPh>
    <phoneticPr fontId="1"/>
  </si>
  <si>
    <t>令和</t>
    <phoneticPr fontId="1"/>
  </si>
  <si>
    <t>月</t>
    <rPh sb="0" eb="1">
      <t>ガテゥ</t>
    </rPh>
    <phoneticPr fontId="1"/>
  </si>
  <si>
    <t>円</t>
    <rPh sb="0" eb="1">
      <t>エn</t>
    </rPh>
    <phoneticPr fontId="1"/>
  </si>
  <si>
    <t>実績報告書提出日</t>
    <rPh sb="5" eb="7">
      <t>テイシュツ</t>
    </rPh>
    <rPh sb="7" eb="8">
      <t>ビ</t>
    </rPh>
    <phoneticPr fontId="2"/>
  </si>
  <si>
    <t>交付決定日</t>
    <rPh sb="0" eb="2">
      <t>コウフ</t>
    </rPh>
    <rPh sb="2" eb="4">
      <t>ケッテイ</t>
    </rPh>
    <rPh sb="4" eb="5">
      <t>ビ</t>
    </rPh>
    <phoneticPr fontId="2"/>
  </si>
  <si>
    <t>交付決定番号</t>
    <rPh sb="0" eb="2">
      <t>コウフ</t>
    </rPh>
    <rPh sb="2" eb="4">
      <t>ケッテイ</t>
    </rPh>
    <rPh sb="4" eb="6">
      <t>バンゴウ</t>
    </rPh>
    <phoneticPr fontId="2"/>
  </si>
  <si>
    <t>計画変更等承認申請書提出</t>
    <rPh sb="0" eb="2">
      <t>ケイカク</t>
    </rPh>
    <rPh sb="2" eb="4">
      <t>ヘンコウ</t>
    </rPh>
    <rPh sb="4" eb="5">
      <t>トウ</t>
    </rPh>
    <rPh sb="5" eb="7">
      <t>ショウニン</t>
    </rPh>
    <rPh sb="7" eb="10">
      <t>シンセイショ</t>
    </rPh>
    <rPh sb="10" eb="12">
      <t>テイシュツ</t>
    </rPh>
    <phoneticPr fontId="2"/>
  </si>
  <si>
    <t>計画変更届出書提出</t>
    <rPh sb="0" eb="2">
      <t>ケイカク</t>
    </rPh>
    <rPh sb="2" eb="4">
      <t>ヘンコウ</t>
    </rPh>
    <rPh sb="4" eb="7">
      <t>トドケデショ</t>
    </rPh>
    <rPh sb="7" eb="9">
      <t>テイシュツ</t>
    </rPh>
    <phoneticPr fontId="2"/>
  </si>
  <si>
    <t>補助事業者　法人名</t>
    <rPh sb="6" eb="9">
      <t>ホウジ</t>
    </rPh>
    <phoneticPr fontId="2"/>
  </si>
  <si>
    <t>補助事業者　〒番号</t>
    <rPh sb="7" eb="9">
      <t>バンゴウ</t>
    </rPh>
    <phoneticPr fontId="2"/>
  </si>
  <si>
    <t>補助事業者　実務担当者氏名</t>
    <rPh sb="10" eb="11">
      <t>シャ</t>
    </rPh>
    <rPh sb="11" eb="13">
      <t>シメイ</t>
    </rPh>
    <phoneticPr fontId="2"/>
  </si>
  <si>
    <t>補助事業者　実務担当者メールアドレス</t>
  </si>
  <si>
    <t>補助事業者　実務担当者電話番号</t>
    <rPh sb="11" eb="15">
      <t>デンワバンゴウ</t>
    </rPh>
    <phoneticPr fontId="2"/>
  </si>
  <si>
    <t>共同補助事業者　法人名</t>
    <rPh sb="8" eb="11">
      <t>ホウジンメイ</t>
    </rPh>
    <phoneticPr fontId="2"/>
  </si>
  <si>
    <t>共同補助事業者　〒番号</t>
    <rPh sb="6" eb="7">
      <t>シャ</t>
    </rPh>
    <rPh sb="9" eb="11">
      <t>バンゴウ</t>
    </rPh>
    <phoneticPr fontId="2"/>
  </si>
  <si>
    <t>共同補助事業者　実務担当者氏名</t>
  </si>
  <si>
    <t>共同補助事業者　実務担当者メールアドレス</t>
  </si>
  <si>
    <t>共同補助事業者　実務担当者電話番号</t>
  </si>
  <si>
    <t>設置先　名称</t>
    <rPh sb="0" eb="2">
      <t>セッチ</t>
    </rPh>
    <rPh sb="2" eb="3">
      <t>サキ</t>
    </rPh>
    <rPh sb="4" eb="6">
      <t>メイショウ</t>
    </rPh>
    <phoneticPr fontId="2"/>
  </si>
  <si>
    <t>設置先　〒番号</t>
    <rPh sb="0" eb="3">
      <t>セッチ</t>
    </rPh>
    <rPh sb="5" eb="7">
      <t>バンゴウ</t>
    </rPh>
    <phoneticPr fontId="2"/>
  </si>
  <si>
    <t>運用管理責任者　氏名</t>
    <rPh sb="0" eb="2">
      <t>ウンヨウ</t>
    </rPh>
    <rPh sb="2" eb="4">
      <t>カンリ</t>
    </rPh>
    <rPh sb="4" eb="6">
      <t>セキニン</t>
    </rPh>
    <rPh sb="6" eb="7">
      <t>シャ</t>
    </rPh>
    <rPh sb="8" eb="10">
      <t>シメイ</t>
    </rPh>
    <phoneticPr fontId="2"/>
  </si>
  <si>
    <t>運用管理責任者　電話番号</t>
    <rPh sb="0" eb="7">
      <t>ウンヨウ</t>
    </rPh>
    <rPh sb="8" eb="12">
      <t>デンワ</t>
    </rPh>
    <phoneticPr fontId="2"/>
  </si>
  <si>
    <t>設置先種別</t>
    <rPh sb="0" eb="5">
      <t>セッチ</t>
    </rPh>
    <phoneticPr fontId="2"/>
  </si>
  <si>
    <t>業務方法書第４条第２項第３号記載施設</t>
    <rPh sb="0" eb="1">
      <t>ギョウ</t>
    </rPh>
    <rPh sb="8" eb="9">
      <t>ダイ</t>
    </rPh>
    <rPh sb="11" eb="12">
      <t>ダイ3</t>
    </rPh>
    <rPh sb="14" eb="16">
      <t>キサイ</t>
    </rPh>
    <rPh sb="16" eb="18">
      <t>シセテゥ</t>
    </rPh>
    <phoneticPr fontId="2"/>
  </si>
  <si>
    <t>設置の種類</t>
    <rPh sb="0" eb="2">
      <t>セッチ</t>
    </rPh>
    <rPh sb="3" eb="5">
      <t>sy</t>
    </rPh>
    <phoneticPr fontId="2"/>
  </si>
  <si>
    <t>履行補助者　法人名</t>
    <rPh sb="0" eb="5">
      <t>リコウホ</t>
    </rPh>
    <rPh sb="6" eb="9">
      <t>h</t>
    </rPh>
    <phoneticPr fontId="2"/>
  </si>
  <si>
    <t>履行補助者　担当者氏名</t>
    <rPh sb="0" eb="5">
      <t>リコウ</t>
    </rPh>
    <rPh sb="6" eb="11">
      <t>タントウ</t>
    </rPh>
    <phoneticPr fontId="2"/>
  </si>
  <si>
    <t>履行補助者　〒番号</t>
    <rPh sb="0" eb="5">
      <t>リコウ</t>
    </rPh>
    <rPh sb="7" eb="9">
      <t>バンゴウ</t>
    </rPh>
    <phoneticPr fontId="2"/>
  </si>
  <si>
    <t>履行補助者　住所</t>
    <rPh sb="0" eb="5">
      <t>リコウ</t>
    </rPh>
    <rPh sb="6" eb="8">
      <t>ジュウセィオ</t>
    </rPh>
    <phoneticPr fontId="2"/>
  </si>
  <si>
    <t>履行補助者　担当者メールアドレス</t>
    <rPh sb="0" eb="5">
      <t>リコウ</t>
    </rPh>
    <rPh sb="6" eb="9">
      <t>タントウシャ</t>
    </rPh>
    <phoneticPr fontId="2"/>
  </si>
  <si>
    <t>履行補助者　担当者電話番号</t>
    <rPh sb="0" eb="5">
      <t>リコウ</t>
    </rPh>
    <rPh sb="6" eb="9">
      <t>タントウシャ</t>
    </rPh>
    <rPh sb="9" eb="13">
      <t>デンワ</t>
    </rPh>
    <phoneticPr fontId="2"/>
  </si>
  <si>
    <t>中小企業である</t>
    <rPh sb="0" eb="4">
      <t>チュウショウキギョウ</t>
    </rPh>
    <phoneticPr fontId="2"/>
  </si>
  <si>
    <t>事業開始日</t>
    <rPh sb="0" eb="1">
      <t>ジギョウ</t>
    </rPh>
    <phoneticPr fontId="2"/>
  </si>
  <si>
    <t>事業完了日</t>
    <rPh sb="0" eb="5">
      <t>ジギョウ</t>
    </rPh>
    <phoneticPr fontId="2"/>
  </si>
  <si>
    <t>金融機関名</t>
    <rPh sb="0" eb="5">
      <t>キンユウ</t>
    </rPh>
    <phoneticPr fontId="2"/>
  </si>
  <si>
    <t>支店名</t>
    <rPh sb="0" eb="3">
      <t>シテンメイ</t>
    </rPh>
    <phoneticPr fontId="2"/>
  </si>
  <si>
    <t>口座番号</t>
    <rPh sb="0" eb="4">
      <t>コウザバンゴウ</t>
    </rPh>
    <phoneticPr fontId="2"/>
  </si>
  <si>
    <t>一般財団法人エルピーガス振興センター</t>
    <phoneticPr fontId="1"/>
  </si>
  <si>
    <t>事業年度→</t>
    <rPh sb="0" eb="4">
      <t>ジギョウ</t>
    </rPh>
    <phoneticPr fontId="1"/>
  </si>
  <si>
    <t>　　石油ガス災害バルク等の導入事業費補助金　【実績報告】</t>
    <rPh sb="23" eb="27">
      <t>ジッセキ</t>
    </rPh>
    <phoneticPr fontId="1"/>
  </si>
  <si>
    <t>●●●</t>
    <phoneticPr fontId="3"/>
  </si>
  <si>
    <t>令和元年度・補正</t>
    <rPh sb="0" eb="2">
      <t>レイワ</t>
    </rPh>
    <rPh sb="2" eb="4">
      <t>ガンネn</t>
    </rPh>
    <rPh sb="4" eb="5">
      <t xml:space="preserve">ドウ </t>
    </rPh>
    <rPh sb="6" eb="8">
      <t>ホセイ</t>
    </rPh>
    <phoneticPr fontId="3"/>
  </si>
  <si>
    <t>学校（公立）</t>
    <rPh sb="0" eb="2">
      <t>ガッコウ</t>
    </rPh>
    <rPh sb="3" eb="5">
      <t>コウリテゥ</t>
    </rPh>
    <phoneticPr fontId="3"/>
  </si>
  <si>
    <t>病院</t>
    <rPh sb="0" eb="2">
      <t>ビョウイn</t>
    </rPh>
    <phoneticPr fontId="3"/>
  </si>
  <si>
    <t>ホテル・旅館</t>
    <rPh sb="4" eb="6">
      <t>リョカn</t>
    </rPh>
    <phoneticPr fontId="3"/>
  </si>
  <si>
    <t>寺社・教会</t>
    <rPh sb="0" eb="2">
      <t>ジセィア</t>
    </rPh>
    <rPh sb="3" eb="5">
      <t>キョウカ</t>
    </rPh>
    <phoneticPr fontId="3"/>
  </si>
  <si>
    <t>学校（私立）</t>
    <rPh sb="0" eb="2">
      <t>ガッコウ</t>
    </rPh>
    <rPh sb="3" eb="5">
      <t>シリテゥ</t>
    </rPh>
    <phoneticPr fontId="3"/>
  </si>
  <si>
    <t>携帯電話番号</t>
    <rPh sb="0" eb="2">
      <t>ケイタイ</t>
    </rPh>
    <rPh sb="2" eb="6">
      <t>デンワバンゴウ</t>
    </rPh>
    <phoneticPr fontId="1"/>
  </si>
  <si>
    <t>履行補助者　担当者携帯電話番号</t>
    <rPh sb="0" eb="5">
      <t>リコウ</t>
    </rPh>
    <rPh sb="6" eb="9">
      <t>タントウシャ</t>
    </rPh>
    <rPh sb="9" eb="11">
      <t>ケイタイ</t>
    </rPh>
    <rPh sb="11" eb="15">
      <t>デンワ</t>
    </rPh>
    <phoneticPr fontId="2"/>
  </si>
  <si>
    <t>注）</t>
    <phoneticPr fontId="1"/>
  </si>
  <si>
    <t xml:space="preserve">※ </t>
    <phoneticPr fontId="1"/>
  </si>
  <si>
    <t>レコードの開始行</t>
    <phoneticPr fontId="3"/>
  </si>
  <si>
    <t>データ区分</t>
    <phoneticPr fontId="3"/>
  </si>
  <si>
    <t>*</t>
    <phoneticPr fontId="3"/>
  </si>
  <si>
    <t>実績</t>
    <rPh sb="0" eb="2">
      <t>ジッセキ</t>
    </rPh>
    <phoneticPr fontId="3"/>
  </si>
  <si>
    <t>行番号</t>
    <rPh sb="0" eb="3">
      <t>ギョウ</t>
    </rPh>
    <phoneticPr fontId="2"/>
  </si>
  <si>
    <t>設置機器</t>
    <rPh sb="0" eb="4">
      <t>セッチ</t>
    </rPh>
    <phoneticPr fontId="2"/>
  </si>
  <si>
    <t>機器メーカー</t>
    <rPh sb="0" eb="2">
      <t>キキ</t>
    </rPh>
    <phoneticPr fontId="2"/>
  </si>
  <si>
    <t>機器型番</t>
    <rPh sb="0" eb="1">
      <t>キキ</t>
    </rPh>
    <phoneticPr fontId="2"/>
  </si>
  <si>
    <t>機器数量</t>
    <rPh sb="0" eb="4">
      <t>キキ</t>
    </rPh>
    <phoneticPr fontId="2"/>
  </si>
  <si>
    <t>設置機器1</t>
    <rPh sb="0" eb="4">
      <t>セッチ</t>
    </rPh>
    <phoneticPr fontId="3"/>
  </si>
  <si>
    <t>機器メーカー1</t>
    <rPh sb="0" eb="2">
      <t>キキ</t>
    </rPh>
    <phoneticPr fontId="3"/>
  </si>
  <si>
    <t>機器型番1</t>
    <rPh sb="0" eb="4">
      <t>キキ</t>
    </rPh>
    <phoneticPr fontId="3"/>
  </si>
  <si>
    <t>機器数量1</t>
    <rPh sb="0" eb="4">
      <t>キキ</t>
    </rPh>
    <phoneticPr fontId="3"/>
  </si>
  <si>
    <t>設置機器2</t>
    <rPh sb="0" eb="4">
      <t>セッチ</t>
    </rPh>
    <phoneticPr fontId="3"/>
  </si>
  <si>
    <t>機器メーカー2</t>
    <rPh sb="0" eb="2">
      <t>キキ</t>
    </rPh>
    <phoneticPr fontId="3"/>
  </si>
  <si>
    <t>機器型番2</t>
    <rPh sb="0" eb="4">
      <t>キキ</t>
    </rPh>
    <phoneticPr fontId="3"/>
  </si>
  <si>
    <t>機器数量2</t>
    <rPh sb="0" eb="4">
      <t>キキ</t>
    </rPh>
    <phoneticPr fontId="3"/>
  </si>
  <si>
    <t>設置機器3</t>
    <rPh sb="0" eb="4">
      <t>セッチ</t>
    </rPh>
    <phoneticPr fontId="3"/>
  </si>
  <si>
    <t>機器メーカー3</t>
    <rPh sb="0" eb="2">
      <t>キキ</t>
    </rPh>
    <phoneticPr fontId="3"/>
  </si>
  <si>
    <t>機器型番3</t>
    <rPh sb="0" eb="4">
      <t>キキ</t>
    </rPh>
    <phoneticPr fontId="3"/>
  </si>
  <si>
    <t>機器数量3</t>
    <rPh sb="0" eb="4">
      <t>キキ</t>
    </rPh>
    <phoneticPr fontId="3"/>
  </si>
  <si>
    <t>設置機器4</t>
    <rPh sb="0" eb="4">
      <t>セッチ</t>
    </rPh>
    <phoneticPr fontId="3"/>
  </si>
  <si>
    <t>機器メーカー4</t>
    <rPh sb="0" eb="2">
      <t>キキ</t>
    </rPh>
    <phoneticPr fontId="3"/>
  </si>
  <si>
    <t>機器型番4</t>
    <rPh sb="0" eb="4">
      <t>キキ</t>
    </rPh>
    <phoneticPr fontId="3"/>
  </si>
  <si>
    <t>機器数量4</t>
    <rPh sb="0" eb="4">
      <t>キキ</t>
    </rPh>
    <phoneticPr fontId="3"/>
  </si>
  <si>
    <t>設置機器5</t>
    <rPh sb="0" eb="4">
      <t>セッチ</t>
    </rPh>
    <phoneticPr fontId="3"/>
  </si>
  <si>
    <t>機器メーカー5</t>
    <rPh sb="0" eb="2">
      <t>キキ</t>
    </rPh>
    <phoneticPr fontId="3"/>
  </si>
  <si>
    <t>機器型番5</t>
    <rPh sb="0" eb="4">
      <t>キキ</t>
    </rPh>
    <phoneticPr fontId="3"/>
  </si>
  <si>
    <t>機器数量5</t>
    <rPh sb="0" eb="4">
      <t>キキ</t>
    </rPh>
    <phoneticPr fontId="3"/>
  </si>
  <si>
    <t>設置機器6</t>
    <rPh sb="0" eb="4">
      <t>セッチ</t>
    </rPh>
    <phoneticPr fontId="3"/>
  </si>
  <si>
    <t>機器メーカー6</t>
    <rPh sb="0" eb="2">
      <t>キキ</t>
    </rPh>
    <phoneticPr fontId="3"/>
  </si>
  <si>
    <t>機器型番6</t>
    <rPh sb="0" eb="4">
      <t>キキ</t>
    </rPh>
    <phoneticPr fontId="3"/>
  </si>
  <si>
    <t>機器数量6</t>
    <rPh sb="0" eb="4">
      <t>キキ</t>
    </rPh>
    <phoneticPr fontId="3"/>
  </si>
  <si>
    <t>設置機器7</t>
    <rPh sb="0" eb="4">
      <t>セッチ</t>
    </rPh>
    <phoneticPr fontId="3"/>
  </si>
  <si>
    <t>機器メーカー7</t>
    <rPh sb="0" eb="2">
      <t>キキ</t>
    </rPh>
    <phoneticPr fontId="3"/>
  </si>
  <si>
    <t>機器型番7</t>
    <rPh sb="0" eb="4">
      <t>キキ</t>
    </rPh>
    <phoneticPr fontId="3"/>
  </si>
  <si>
    <t>機器数量7</t>
    <rPh sb="0" eb="4">
      <t>キキ</t>
    </rPh>
    <phoneticPr fontId="3"/>
  </si>
  <si>
    <t>設置機器8</t>
    <rPh sb="0" eb="4">
      <t>セッチ</t>
    </rPh>
    <phoneticPr fontId="3"/>
  </si>
  <si>
    <t>機器メーカー8</t>
    <rPh sb="0" eb="2">
      <t>キキ</t>
    </rPh>
    <phoneticPr fontId="3"/>
  </si>
  <si>
    <t>機器型番8</t>
    <rPh sb="0" eb="4">
      <t>キキ</t>
    </rPh>
    <phoneticPr fontId="3"/>
  </si>
  <si>
    <t>機器数量8</t>
    <rPh sb="0" eb="4">
      <t>キキ</t>
    </rPh>
    <phoneticPr fontId="3"/>
  </si>
  <si>
    <t>設置機器9</t>
    <rPh sb="0" eb="4">
      <t>セッチ</t>
    </rPh>
    <phoneticPr fontId="3"/>
  </si>
  <si>
    <t>機器メーカー9</t>
    <rPh sb="0" eb="2">
      <t>キキ</t>
    </rPh>
    <phoneticPr fontId="3"/>
  </si>
  <si>
    <t>機器型番9</t>
    <rPh sb="0" eb="4">
      <t>キキ</t>
    </rPh>
    <phoneticPr fontId="3"/>
  </si>
  <si>
    <t>機器数量9</t>
    <rPh sb="0" eb="4">
      <t>キキ</t>
    </rPh>
    <phoneticPr fontId="3"/>
  </si>
  <si>
    <t>設置機器10</t>
    <rPh sb="0" eb="4">
      <t>セッチ</t>
    </rPh>
    <phoneticPr fontId="3"/>
  </si>
  <si>
    <t>機器メーカー10</t>
    <rPh sb="0" eb="2">
      <t>キキ</t>
    </rPh>
    <phoneticPr fontId="3"/>
  </si>
  <si>
    <t>機器型番10</t>
    <rPh sb="0" eb="4">
      <t>キキ</t>
    </rPh>
    <phoneticPr fontId="3"/>
  </si>
  <si>
    <t>機器数量10</t>
    <rPh sb="0" eb="4">
      <t>キキ</t>
    </rPh>
    <phoneticPr fontId="3"/>
  </si>
  <si>
    <t>シリンダー容器</t>
    <rPh sb="5" eb="7">
      <t>ヨウキ</t>
    </rPh>
    <phoneticPr fontId="3"/>
  </si>
  <si>
    <t>５．補助対象ＬＰガス設備の明細</t>
    <phoneticPr fontId="3"/>
  </si>
  <si>
    <t>※記入する実務担当者は、当申請に関わる権限を持ち、内容等を説明できる方として下さい。</t>
    <phoneticPr fontId="1"/>
  </si>
  <si>
    <t xml:space="preserve"> 「完了日」とは、補助事業者が補助対象ＬＰガス設備等の購入及びその設置工事等が終了し、かつ、補助対象経費の支払い（行政の認知を含む）が全て完了する日のことをいいます。</t>
    <phoneticPr fontId="1"/>
  </si>
  <si>
    <t>べーパー</t>
    <phoneticPr fontId="3"/>
  </si>
  <si>
    <t>鋳物コンロ</t>
    <phoneticPr fontId="3"/>
  </si>
  <si>
    <t>コジェネレーション</t>
    <rPh sb="2" eb="3">
      <t>タ</t>
    </rPh>
    <phoneticPr fontId="1"/>
  </si>
  <si>
    <t>給湯器</t>
    <phoneticPr fontId="3"/>
  </si>
  <si>
    <t>給湯ボイラー</t>
    <phoneticPr fontId="3"/>
  </si>
  <si>
    <t>バルク</t>
    <phoneticPr fontId="3"/>
  </si>
  <si>
    <t>【B】富士工器</t>
    <phoneticPr fontId="3"/>
  </si>
  <si>
    <t>【B】神鋼機器工業</t>
    <phoneticPr fontId="3"/>
  </si>
  <si>
    <t>【B】中国工業</t>
    <phoneticPr fontId="3"/>
  </si>
  <si>
    <t>【B】矢崎エナジーシステム</t>
    <phoneticPr fontId="3"/>
  </si>
  <si>
    <t>【B】Ｉ・Ｔ・Ｏ</t>
    <phoneticPr fontId="3"/>
  </si>
  <si>
    <t>【B】エスケイシリンダー</t>
    <phoneticPr fontId="3"/>
  </si>
  <si>
    <t>【B】桂精機製作所</t>
    <phoneticPr fontId="3"/>
  </si>
  <si>
    <t>【S】富士工器</t>
    <phoneticPr fontId="3"/>
  </si>
  <si>
    <t>【S】神鋼機器工業</t>
    <phoneticPr fontId="3"/>
  </si>
  <si>
    <t>【S】中国工業</t>
    <phoneticPr fontId="3"/>
  </si>
  <si>
    <t>【S】エスケイシリンダー</t>
    <phoneticPr fontId="3"/>
  </si>
  <si>
    <t>容量</t>
    <rPh sb="0" eb="2">
      <t>ヨウリョウ</t>
    </rPh>
    <phoneticPr fontId="3"/>
  </si>
  <si>
    <t>仕様</t>
    <rPh sb="0" eb="2">
      <t xml:space="preserve">シヨウ </t>
    </rPh>
    <phoneticPr fontId="3"/>
  </si>
  <si>
    <t>JUS3N3</t>
  </si>
  <si>
    <t>ST-B1000CV</t>
  </si>
  <si>
    <t>CK-LIFELINE-3TS</t>
  </si>
  <si>
    <t>YZK-300(K)C</t>
  </si>
  <si>
    <t>EBS-298Y</t>
  </si>
  <si>
    <t>SKC-300A</t>
  </si>
  <si>
    <t>20kg容器</t>
    <phoneticPr fontId="30"/>
  </si>
  <si>
    <t>300㎏</t>
  </si>
  <si>
    <t>JTS3N3</t>
  </si>
  <si>
    <t>ST-B1000CVⅡ</t>
    <phoneticPr fontId="3"/>
  </si>
  <si>
    <t>CK-LIFELINE-5TS</t>
  </si>
  <si>
    <t>YZK-300(K)V</t>
  </si>
  <si>
    <t>EBS-298T</t>
  </si>
  <si>
    <t>SKC-300B</t>
  </si>
  <si>
    <t>30kg容器</t>
    <phoneticPr fontId="30"/>
  </si>
  <si>
    <t>JTS3C</t>
  </si>
  <si>
    <t>ST-B3000CⅡ</t>
    <phoneticPr fontId="3"/>
  </si>
  <si>
    <t>CK-LIFELINE-8AC</t>
  </si>
  <si>
    <t>YZK-500(K)C</t>
  </si>
  <si>
    <t>EBS-498Y</t>
  </si>
  <si>
    <t>SKC-500A</t>
  </si>
  <si>
    <t>50kg容器</t>
    <phoneticPr fontId="30"/>
  </si>
  <si>
    <t>JUS5N3</t>
  </si>
  <si>
    <t>CK-LIFELINE-10YS</t>
  </si>
  <si>
    <t>YZK-500(K)V</t>
  </si>
  <si>
    <t>EBS-498T</t>
  </si>
  <si>
    <t>SKC-500B</t>
    <phoneticPr fontId="3"/>
  </si>
  <si>
    <t>JTS5N3</t>
  </si>
  <si>
    <t>CK-LIFELINE-10TS</t>
  </si>
  <si>
    <t>YZK-1000(K)C</t>
  </si>
  <si>
    <t>EBS-498YK</t>
  </si>
  <si>
    <t>SKC-1000A</t>
  </si>
  <si>
    <t>JTS5C</t>
  </si>
  <si>
    <t>CK-LIFELINE-10YL</t>
  </si>
  <si>
    <t>YZK-1000(K)V</t>
  </si>
  <si>
    <t>EBS-498TK</t>
  </si>
  <si>
    <t>SKC-1000B</t>
  </si>
  <si>
    <t>JUS10N3</t>
  </si>
  <si>
    <t>CK-LIFELINE-10TL</t>
  </si>
  <si>
    <t>YZK-1000(K)-PB</t>
  </si>
  <si>
    <t>EBS-980Y</t>
  </si>
  <si>
    <t>SKC-1000APC</t>
    <phoneticPr fontId="3"/>
  </si>
  <si>
    <t>SKC-1000BAIO-50W(100W)</t>
  </si>
  <si>
    <t>JTS10N3</t>
  </si>
  <si>
    <t>CK-LIFELINE-10BAIO-50W</t>
    <phoneticPr fontId="3"/>
  </si>
  <si>
    <t>YZK-1000(K)C-VP</t>
  </si>
  <si>
    <t>EBS-980T</t>
  </si>
  <si>
    <t>SKC-3000AC</t>
    <phoneticPr fontId="3"/>
  </si>
  <si>
    <t>JSS-GE</t>
  </si>
  <si>
    <t>CK-LIFELINE-10AC</t>
  </si>
  <si>
    <t>YZK-1000(K)V-VP</t>
  </si>
  <si>
    <t>EBS-980YK</t>
  </si>
  <si>
    <t>SKC-3000BC</t>
  </si>
  <si>
    <t>JSS-GET</t>
  </si>
  <si>
    <t>CK-LIFELINE-25AC</t>
  </si>
  <si>
    <t>YZK-3000(K)</t>
  </si>
  <si>
    <t>EBS-980TK</t>
    <phoneticPr fontId="3"/>
  </si>
  <si>
    <t>SKC-3000BAIO-50W(100W)</t>
  </si>
  <si>
    <t>JTS10C</t>
  </si>
  <si>
    <t>CK-LIFELINE-30YS</t>
  </si>
  <si>
    <t>YZK-3000(K)V</t>
  </si>
  <si>
    <t>EBS-980YV</t>
  </si>
  <si>
    <t>500㎏</t>
  </si>
  <si>
    <t>JHS10N3</t>
  </si>
  <si>
    <t>CK-LIFELINE-30TS</t>
  </si>
  <si>
    <t>YZK-3000(K)-VP</t>
  </si>
  <si>
    <t>EBS-980TV</t>
  </si>
  <si>
    <t>JSS-GEH</t>
  </si>
  <si>
    <t>CK-LIFELINE-10UG</t>
  </si>
  <si>
    <t>YZK-3000(K)V-VP</t>
  </si>
  <si>
    <t>EBS-980YR</t>
  </si>
  <si>
    <t>JHS10C</t>
  </si>
  <si>
    <t>CK-LIFELINE-30UG</t>
  </si>
  <si>
    <t>EBS-980TR</t>
  </si>
  <si>
    <t>JUS29N3</t>
  </si>
  <si>
    <t>EBS-2900Y</t>
  </si>
  <si>
    <t>JTS29N3</t>
  </si>
  <si>
    <t>EBS-2900T</t>
  </si>
  <si>
    <t xml:space="preserve">EBS-2900YK </t>
  </si>
  <si>
    <t>EBS-2900TK</t>
    <phoneticPr fontId="3"/>
  </si>
  <si>
    <t>EBS-2900YV</t>
  </si>
  <si>
    <t>EBS-2900TV</t>
  </si>
  <si>
    <t>SKC-500B</t>
  </si>
  <si>
    <t>EBS-2900YR</t>
  </si>
  <si>
    <t>蒸発器付</t>
  </si>
  <si>
    <t>EBS-2900TR</t>
  </si>
  <si>
    <t>EBS-980YCU</t>
  </si>
  <si>
    <t>800kg</t>
  </si>
  <si>
    <t>AC用</t>
    <phoneticPr fontId="3"/>
  </si>
  <si>
    <t>EBS-980YCUK</t>
  </si>
  <si>
    <t>1000㎏</t>
  </si>
  <si>
    <t>ST-B1000CVⅡ</t>
  </si>
  <si>
    <t>加温器付</t>
  </si>
  <si>
    <t>SKC-1000APC</t>
  </si>
  <si>
    <t>CK-LIFELINE-10BAIO-50W</t>
  </si>
  <si>
    <t>EBS-980TK</t>
  </si>
  <si>
    <t>AC用</t>
  </si>
  <si>
    <t>2500㎏</t>
  </si>
  <si>
    <t>3000㎏</t>
  </si>
  <si>
    <t>SKC-3000AC</t>
  </si>
  <si>
    <t>EBS-2900TK</t>
  </si>
  <si>
    <t>仕様</t>
    <rPh sb="0" eb="2">
      <t>シヨウ</t>
    </rPh>
    <phoneticPr fontId="3"/>
  </si>
  <si>
    <t>容量1</t>
    <rPh sb="0" eb="2">
      <t>ヨウリョウ</t>
    </rPh>
    <phoneticPr fontId="3"/>
  </si>
  <si>
    <t>容量2</t>
    <rPh sb="0" eb="2">
      <t>ヨウリョウ</t>
    </rPh>
    <phoneticPr fontId="3"/>
  </si>
  <si>
    <t>容量3</t>
    <rPh sb="0" eb="2">
      <t>ヨウリョウ</t>
    </rPh>
    <phoneticPr fontId="3"/>
  </si>
  <si>
    <t>容量4</t>
    <rPh sb="0" eb="2">
      <t>ヨウリョウ</t>
    </rPh>
    <phoneticPr fontId="3"/>
  </si>
  <si>
    <t>容量5</t>
    <rPh sb="0" eb="2">
      <t>ヨウリョウ</t>
    </rPh>
    <phoneticPr fontId="3"/>
  </si>
  <si>
    <t>容量6</t>
    <rPh sb="0" eb="2">
      <t>ヨウリョウ</t>
    </rPh>
    <phoneticPr fontId="3"/>
  </si>
  <si>
    <t>容量7</t>
    <rPh sb="0" eb="2">
      <t>ヨウリョウ</t>
    </rPh>
    <phoneticPr fontId="3"/>
  </si>
  <si>
    <t>容量8</t>
    <rPh sb="0" eb="2">
      <t>ヨウリョウ</t>
    </rPh>
    <phoneticPr fontId="3"/>
  </si>
  <si>
    <t>容量9</t>
    <rPh sb="0" eb="2">
      <t>ヨウリョウ</t>
    </rPh>
    <phoneticPr fontId="3"/>
  </si>
  <si>
    <t>容量10</t>
    <rPh sb="0" eb="2">
      <t>ヨウリョウ</t>
    </rPh>
    <phoneticPr fontId="3"/>
  </si>
  <si>
    <t>仕様1</t>
    <rPh sb="0" eb="2">
      <t>シヨウ</t>
    </rPh>
    <phoneticPr fontId="3"/>
  </si>
  <si>
    <t>仕様2</t>
    <rPh sb="0" eb="2">
      <t>シヨウ</t>
    </rPh>
    <phoneticPr fontId="3"/>
  </si>
  <si>
    <t>仕様3</t>
    <rPh sb="0" eb="2">
      <t>シヨウ</t>
    </rPh>
    <phoneticPr fontId="3"/>
  </si>
  <si>
    <t>仕様4</t>
    <rPh sb="0" eb="2">
      <t>シヨウ</t>
    </rPh>
    <phoneticPr fontId="3"/>
  </si>
  <si>
    <t>仕様5</t>
    <rPh sb="0" eb="2">
      <t>シヨウ</t>
    </rPh>
    <phoneticPr fontId="3"/>
  </si>
  <si>
    <t>仕様6</t>
    <rPh sb="0" eb="2">
      <t>シヨウ</t>
    </rPh>
    <phoneticPr fontId="3"/>
  </si>
  <si>
    <t>仕様7</t>
    <rPh sb="0" eb="2">
      <t>シヨウ</t>
    </rPh>
    <phoneticPr fontId="3"/>
  </si>
  <si>
    <t>仕様8</t>
    <rPh sb="0" eb="2">
      <t>シヨウ</t>
    </rPh>
    <phoneticPr fontId="3"/>
  </si>
  <si>
    <t>仕様9</t>
    <rPh sb="0" eb="2">
      <t>シヨウ</t>
    </rPh>
    <phoneticPr fontId="3"/>
  </si>
  <si>
    <t>仕様10</t>
    <rPh sb="0" eb="2">
      <t>シヨウ</t>
    </rPh>
    <phoneticPr fontId="3"/>
  </si>
  <si>
    <t>事業年度</t>
    <rPh sb="0" eb="4">
      <t>ジギョウ</t>
    </rPh>
    <phoneticPr fontId="3"/>
  </si>
  <si>
    <t>※振興センターからの通知書類等は「実務担当者」へ送付します。
※記入する実務担当者は、当申請に関わる権限を持ち、内容等を説明できる方として下さい。</t>
    <phoneticPr fontId="3"/>
  </si>
  <si>
    <t>※上記住所と違う場合のみ記載</t>
    <phoneticPr fontId="1"/>
  </si>
  <si>
    <t>補助事業者　実務担当者　〒番号</t>
    <rPh sb="13" eb="15">
      <t>バンゴウ</t>
    </rPh>
    <phoneticPr fontId="3"/>
  </si>
  <si>
    <t>補助事業者　実務担当者　住所</t>
    <phoneticPr fontId="3"/>
  </si>
  <si>
    <t>法人名</t>
    <phoneticPr fontId="1"/>
  </si>
  <si>
    <t>カナ</t>
    <phoneticPr fontId="1"/>
  </si>
  <si>
    <t>代表者役職</t>
    <rPh sb="0" eb="3">
      <t>ダイヒョウ</t>
    </rPh>
    <rPh sb="3" eb="5">
      <t>ヤクセィオ</t>
    </rPh>
    <phoneticPr fontId="1"/>
  </si>
  <si>
    <t>所属部署</t>
    <phoneticPr fontId="1"/>
  </si>
  <si>
    <t>役職</t>
    <rPh sb="0" eb="2">
      <t>ヤクショクメイ</t>
    </rPh>
    <phoneticPr fontId="1"/>
  </si>
  <si>
    <t>名称</t>
    <rPh sb="0" eb="2">
      <t>メイショウ</t>
    </rPh>
    <phoneticPr fontId="1"/>
  </si>
  <si>
    <t>【３．補助対象ＬＰガス設備の設置先】　の種別で➀及び➁に規定する設置場所の『完了日』とは、補助対象ＬＰガス設備等の購入及びその設置工事が終了し、かつ補助事業に要する経費の支払いが全て完了する日のことをいいます。また、設置場所で③に規定する設置場所の場合の『完了日』とは、原則として、購入、設置工事の終了及び行政の認知を確認できる書類等が完備され、かつ支払いが全て完了していることをいいます。（支払い前に行政の認知が取れない場合は支払いを実行せず、認知が取れてから支払いを実行してください）</t>
    <phoneticPr fontId="1"/>
  </si>
  <si>
    <t>補助事業者　法人名カナ</t>
    <phoneticPr fontId="3"/>
  </si>
  <si>
    <t>補助事業者　代表者役職</t>
    <rPh sb="6" eb="9">
      <t>ダイヒョウ</t>
    </rPh>
    <rPh sb="9" eb="11">
      <t>ヤクセィオ</t>
    </rPh>
    <phoneticPr fontId="2"/>
  </si>
  <si>
    <t>補助事業者　代表者氏名</t>
    <rPh sb="6" eb="9">
      <t>ダイヒョウ</t>
    </rPh>
    <rPh sb="9" eb="11">
      <t>シメイ</t>
    </rPh>
    <phoneticPr fontId="2"/>
  </si>
  <si>
    <t>補助事業者　実務担当者所属部署</t>
    <rPh sb="10" eb="11">
      <t>シャ</t>
    </rPh>
    <rPh sb="11" eb="15">
      <t>ショゾク</t>
    </rPh>
    <phoneticPr fontId="2"/>
  </si>
  <si>
    <t>補助事業者　実務担当者役職</t>
    <rPh sb="10" eb="11">
      <t>シャ</t>
    </rPh>
    <rPh sb="11" eb="13">
      <t>ヤクショクメイ</t>
    </rPh>
    <phoneticPr fontId="2"/>
  </si>
  <si>
    <t>補助事業者　実務担当者氏名カナ</t>
    <rPh sb="10" eb="11">
      <t>シャ</t>
    </rPh>
    <rPh sb="11" eb="13">
      <t>シメイ</t>
    </rPh>
    <phoneticPr fontId="2"/>
  </si>
  <si>
    <t>共同補助事業者　法人名カナ</t>
    <rPh sb="8" eb="11">
      <t>ホウジンメイ</t>
    </rPh>
    <phoneticPr fontId="2"/>
  </si>
  <si>
    <t>共同補助事業者　代表者役職</t>
    <rPh sb="8" eb="11">
      <t>ダイヒョウ</t>
    </rPh>
    <rPh sb="11" eb="13">
      <t>ヤクセィオ</t>
    </rPh>
    <phoneticPr fontId="2"/>
  </si>
  <si>
    <t>共同補助事業者　代表者氏名</t>
    <rPh sb="6" eb="7">
      <t>シャ</t>
    </rPh>
    <rPh sb="8" eb="11">
      <t>ダイヒョウ</t>
    </rPh>
    <rPh sb="11" eb="13">
      <t>シメイ</t>
    </rPh>
    <phoneticPr fontId="2"/>
  </si>
  <si>
    <t>共同補助事業者　実務担当者氏名カナ</t>
    <phoneticPr fontId="3"/>
  </si>
  <si>
    <t>共同補助事業者　実務担当者所属部署</t>
    <phoneticPr fontId="3"/>
  </si>
  <si>
    <t>共同補助事業者　実務担当者役職</t>
    <rPh sb="13" eb="15">
      <t>ヤクショクメイ</t>
    </rPh>
    <phoneticPr fontId="2"/>
  </si>
  <si>
    <t>設置先　名称カナ</t>
    <rPh sb="0" eb="2">
      <t>セッチ</t>
    </rPh>
    <rPh sb="2" eb="3">
      <t>サキ</t>
    </rPh>
    <rPh sb="4" eb="6">
      <t>メイショウ</t>
    </rPh>
    <phoneticPr fontId="2"/>
  </si>
  <si>
    <t>運用管理責任者　所属部署</t>
    <rPh sb="0" eb="7">
      <t>ウンヨウ</t>
    </rPh>
    <rPh sb="8" eb="10">
      <t>ショゾク</t>
    </rPh>
    <rPh sb="10" eb="12">
      <t>ブショ</t>
    </rPh>
    <phoneticPr fontId="2"/>
  </si>
  <si>
    <t>運用管理責任者　役職</t>
    <rPh sb="0" eb="7">
      <t>ウンヨウ</t>
    </rPh>
    <rPh sb="8" eb="10">
      <t>ヤク</t>
    </rPh>
    <phoneticPr fontId="2"/>
  </si>
  <si>
    <t>履行補助者　担当者所属部署</t>
    <rPh sb="0" eb="5">
      <t>リコウ</t>
    </rPh>
    <rPh sb="6" eb="9">
      <t>タントウシャ</t>
    </rPh>
    <rPh sb="9" eb="11">
      <t>ショゾク</t>
    </rPh>
    <rPh sb="11" eb="13">
      <t>ブショ</t>
    </rPh>
    <phoneticPr fontId="2"/>
  </si>
  <si>
    <t>履行補助者　担当者役職</t>
    <rPh sb="0" eb="5">
      <t>リコウ</t>
    </rPh>
    <rPh sb="6" eb="9">
      <t>タントウシャ</t>
    </rPh>
    <rPh sb="9" eb="11">
      <t>ヤク</t>
    </rPh>
    <phoneticPr fontId="2"/>
  </si>
  <si>
    <t>履行補助者　担当者氏名カナ</t>
    <rPh sb="0" eb="5">
      <t>リコウ</t>
    </rPh>
    <rPh sb="6" eb="11">
      <t>タントウ</t>
    </rPh>
    <phoneticPr fontId="2"/>
  </si>
  <si>
    <t>設置機器11</t>
    <rPh sb="0" eb="4">
      <t>セッチ</t>
    </rPh>
    <phoneticPr fontId="3"/>
  </si>
  <si>
    <t>機器メーカー11</t>
    <rPh sb="0" eb="2">
      <t>キキ</t>
    </rPh>
    <phoneticPr fontId="3"/>
  </si>
  <si>
    <t>機器型番11</t>
    <rPh sb="0" eb="4">
      <t>キキ</t>
    </rPh>
    <phoneticPr fontId="3"/>
  </si>
  <si>
    <t>機器数量11</t>
    <rPh sb="0" eb="4">
      <t>キキ</t>
    </rPh>
    <phoneticPr fontId="3"/>
  </si>
  <si>
    <t>設置機器12</t>
    <rPh sb="0" eb="4">
      <t>セッチ</t>
    </rPh>
    <phoneticPr fontId="3"/>
  </si>
  <si>
    <t>機器メーカー12</t>
    <rPh sb="0" eb="2">
      <t>キキ</t>
    </rPh>
    <phoneticPr fontId="3"/>
  </si>
  <si>
    <t>機器型番12</t>
    <rPh sb="0" eb="4">
      <t>キキ</t>
    </rPh>
    <phoneticPr fontId="3"/>
  </si>
  <si>
    <t>機器数量12</t>
    <rPh sb="0" eb="4">
      <t>キキ</t>
    </rPh>
    <phoneticPr fontId="3"/>
  </si>
  <si>
    <t>容量11</t>
    <rPh sb="0" eb="2">
      <t>ヨウリョウ</t>
    </rPh>
    <phoneticPr fontId="3"/>
  </si>
  <si>
    <t>容量12</t>
    <rPh sb="0" eb="2">
      <t>ヨウリョウ</t>
    </rPh>
    <phoneticPr fontId="3"/>
  </si>
  <si>
    <t>仕様11</t>
    <rPh sb="0" eb="2">
      <t>シヨウ</t>
    </rPh>
    <phoneticPr fontId="3"/>
  </si>
  <si>
    <t>仕様12</t>
    <rPh sb="0" eb="2">
      <t>シヨウ</t>
    </rPh>
    <phoneticPr fontId="3"/>
  </si>
  <si>
    <t>所属部署</t>
    <rPh sb="0" eb="3">
      <t>ヤクショクメイ</t>
    </rPh>
    <phoneticPr fontId="1"/>
  </si>
  <si>
    <t>所属部署</t>
    <rPh sb="0" eb="2">
      <t>シメイ</t>
    </rPh>
    <phoneticPr fontId="1"/>
  </si>
  <si>
    <t>共同補助事業者の有無</t>
    <phoneticPr fontId="3"/>
  </si>
  <si>
    <t>●●●</t>
  </si>
  <si>
    <t>交付決定番号</t>
    <rPh sb="0" eb="6">
      <t>ホジョ</t>
    </rPh>
    <phoneticPr fontId="1"/>
  </si>
  <si>
    <t>法人番号（13桁）</t>
    <phoneticPr fontId="1"/>
  </si>
  <si>
    <t>7)</t>
    <phoneticPr fontId="3"/>
  </si>
  <si>
    <t>④に係わる施設</t>
    <phoneticPr fontId="3"/>
  </si>
  <si>
    <t>オートガススタンド</t>
    <phoneticPr fontId="3"/>
  </si>
  <si>
    <t>貯蓄</t>
    <rPh sb="0" eb="2">
      <t>チョチク</t>
    </rPh>
    <phoneticPr fontId="3"/>
  </si>
  <si>
    <t>その他</t>
    <rPh sb="2" eb="3">
      <t>タ</t>
    </rPh>
    <phoneticPr fontId="3"/>
  </si>
  <si>
    <t xml:space="preserve"> </t>
    <phoneticPr fontId="1"/>
  </si>
  <si>
    <t>設置の種類（その他）</t>
    <rPh sb="0" eb="2">
      <t>セッチ</t>
    </rPh>
    <rPh sb="3" eb="5">
      <t>sy</t>
    </rPh>
    <phoneticPr fontId="2"/>
  </si>
  <si>
    <t>補助事業者　法人番号（13桁）</t>
    <rPh sb="0" eb="5">
      <t>ホジョ</t>
    </rPh>
    <phoneticPr fontId="3"/>
  </si>
  <si>
    <t>補助事業者　住所（都道府県）</t>
    <rPh sb="6" eb="8">
      <t>j</t>
    </rPh>
    <rPh sb="9" eb="13">
      <t>トドウフケン</t>
    </rPh>
    <phoneticPr fontId="2"/>
  </si>
  <si>
    <t>補助事業者　住所（都道府県以下）</t>
    <rPh sb="6" eb="8">
      <t>j</t>
    </rPh>
    <rPh sb="9" eb="13">
      <t>トドウフケン</t>
    </rPh>
    <rPh sb="13" eb="15">
      <t>イカ</t>
    </rPh>
    <phoneticPr fontId="2"/>
  </si>
  <si>
    <t>共同補助事業者　法人番号（13桁）</t>
    <rPh sb="0" eb="2">
      <t>キョウドウ</t>
    </rPh>
    <rPh sb="2" eb="4">
      <t>ホジョ</t>
    </rPh>
    <rPh sb="4" eb="7">
      <t>ジギョウ</t>
    </rPh>
    <phoneticPr fontId="3"/>
  </si>
  <si>
    <t>共同補助事業者　住所（都道府県）</t>
    <rPh sb="11" eb="15">
      <t>トドウフケン</t>
    </rPh>
    <phoneticPr fontId="2"/>
  </si>
  <si>
    <t>共同補助事業者　住所（都道府県以下）</t>
    <rPh sb="11" eb="15">
      <t>トドウフケン</t>
    </rPh>
    <rPh sb="15" eb="17">
      <t>イカ</t>
    </rPh>
    <phoneticPr fontId="2"/>
  </si>
  <si>
    <t>設置先　住所（都道府県）</t>
    <rPh sb="0" eb="2">
      <t>セッチ</t>
    </rPh>
    <rPh sb="2" eb="3">
      <t>サキ</t>
    </rPh>
    <rPh sb="4" eb="6">
      <t>ジュウセィオ</t>
    </rPh>
    <rPh sb="7" eb="11">
      <t>トドウフケn</t>
    </rPh>
    <phoneticPr fontId="2"/>
  </si>
  <si>
    <t>設置先　住所（都道府県以下）</t>
    <rPh sb="0" eb="2">
      <t>セッチ</t>
    </rPh>
    <rPh sb="2" eb="3">
      <t>サキ</t>
    </rPh>
    <rPh sb="4" eb="6">
      <t>ジュウセィオ</t>
    </rPh>
    <rPh sb="7" eb="11">
      <t>トドウフケn</t>
    </rPh>
    <rPh sb="11" eb="13">
      <t xml:space="preserve">イカ </t>
    </rPh>
    <phoneticPr fontId="2"/>
  </si>
  <si>
    <t>補助事業に要する経費①設備費（税抜）</t>
    <rPh sb="0" eb="4">
      <t>ホジヨ</t>
    </rPh>
    <rPh sb="5" eb="6">
      <t>ヨウス</t>
    </rPh>
    <rPh sb="11" eb="14">
      <t>セツビ</t>
    </rPh>
    <rPh sb="15" eb="17">
      <t>ゼイヌ</t>
    </rPh>
    <phoneticPr fontId="2"/>
  </si>
  <si>
    <t>補助事業に要する経費②設置工事費（税抜）</t>
    <rPh sb="0" eb="4">
      <t>ホジヨ</t>
    </rPh>
    <rPh sb="5" eb="6">
      <t>ヨウス</t>
    </rPh>
    <rPh sb="11" eb="12">
      <t>セッチ</t>
    </rPh>
    <rPh sb="17" eb="19">
      <t>ゼイヌ</t>
    </rPh>
    <phoneticPr fontId="2"/>
  </si>
  <si>
    <t>補助事業に要する経費合計（税抜）</t>
    <rPh sb="0" eb="4">
      <t>ホジヨ</t>
    </rPh>
    <rPh sb="5" eb="6">
      <t>ヨウス</t>
    </rPh>
    <rPh sb="10" eb="12">
      <t>ゴウケイ</t>
    </rPh>
    <rPh sb="13" eb="15">
      <t>ゼイヌ</t>
    </rPh>
    <phoneticPr fontId="2"/>
  </si>
  <si>
    <t>補助対象経費①設備費（税抜）</t>
    <rPh sb="0" eb="2">
      <t>ホジヨ</t>
    </rPh>
    <rPh sb="2" eb="4">
      <t>タイショウ</t>
    </rPh>
    <rPh sb="7" eb="10">
      <t>セツビ</t>
    </rPh>
    <rPh sb="11" eb="13">
      <t>ゼイヌ</t>
    </rPh>
    <phoneticPr fontId="2"/>
  </si>
  <si>
    <t>補助対象経費②設置工事費（税抜）</t>
    <rPh sb="0" eb="4">
      <t>ホジヨ</t>
    </rPh>
    <rPh sb="11" eb="12">
      <t>セッチ</t>
    </rPh>
    <rPh sb="13" eb="15">
      <t>ゼイヌ</t>
    </rPh>
    <phoneticPr fontId="2"/>
  </si>
  <si>
    <t>補助対象経費合計（税抜）</t>
    <rPh sb="0" eb="4">
      <t>ホジヨゴウケイ</t>
    </rPh>
    <rPh sb="9" eb="11">
      <t>ゼイヌ</t>
    </rPh>
    <phoneticPr fontId="2"/>
  </si>
  <si>
    <t>補助率（2/3 or 1/2）</t>
    <rPh sb="0" eb="3">
      <t>ホジヨ</t>
    </rPh>
    <phoneticPr fontId="2"/>
  </si>
  <si>
    <t>補助金交付申請額（小数点以下切捨）</t>
    <rPh sb="0" eb="8">
      <t>ホジヨ</t>
    </rPh>
    <rPh sb="9" eb="16">
      <t>ショウスウテn</t>
    </rPh>
    <phoneticPr fontId="2"/>
  </si>
  <si>
    <t>預金種別（普通/当座）</t>
    <rPh sb="0" eb="4">
      <t>ヨキンセィウ</t>
    </rPh>
    <rPh sb="5" eb="7">
      <t>フツウ</t>
    </rPh>
    <rPh sb="8" eb="10">
      <t xml:space="preserve">トウザ </t>
    </rPh>
    <phoneticPr fontId="2"/>
  </si>
  <si>
    <t>口座名義（カナ）</t>
    <rPh sb="0" eb="1">
      <t>コウザ</t>
    </rPh>
    <phoneticPr fontId="2"/>
  </si>
  <si>
    <t>口座名義（漢字）</t>
    <rPh sb="0" eb="1">
      <t>コウザメイ</t>
    </rPh>
    <rPh sb="5" eb="7">
      <t xml:space="preserve">カンジ </t>
    </rPh>
    <phoneticPr fontId="2"/>
  </si>
  <si>
    <t>ガス販売事業者</t>
    <rPh sb="2" eb="4">
      <t>ハンバイ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</si>
</sst>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 "/>
    <numFmt numFmtId="178" formatCode="000"/>
    <numFmt numFmtId="179" formatCode="0000000"/>
  </numFmts>
  <fonts count="34" x14ac:knownFonts="1">
    <font>
      <sz val="12"/>
      <color theme="1"/>
      <name val="游ゴシック"/>
      <family val="2"/>
      <charset val="128"/>
      <scheme val="minor"/>
    </font>
    <font>
      <b/>
      <sz val="12"/>
      <color theme="1"/>
      <name val="游ゴシック"/>
      <family val="2"/>
      <charset val="128"/>
      <scheme val="minor"/>
    </font>
    <font>
      <sz val="12"/>
      <color theme="0"/>
      <name val="游ゴシック"/>
      <family val="2"/>
      <charset val="128"/>
      <scheme val="minor"/>
    </font>
    <font>
      <sz val="6"/>
      <name val="游ゴシック"/>
      <family val="2"/>
      <charset val="128"/>
      <scheme val="minor"/>
    </font>
    <font>
      <b/>
      <sz val="12"/>
      <color rgb="FF000000"/>
      <name val="Arial"/>
      <family val="2"/>
    </font>
    <font>
      <sz val="10"/>
      <color theme="1"/>
      <name val="ＭＳ Ｐゴシック"/>
      <family val="2"/>
      <charset val="128"/>
    </font>
    <font>
      <sz val="10"/>
      <color theme="0"/>
      <name val="ＭＳ Ｐゴシック"/>
      <family val="2"/>
      <charset val="128"/>
    </font>
    <font>
      <b/>
      <sz val="10"/>
      <color rgb="FF000000"/>
      <name val="ＭＳ Ｐゴシック"/>
      <family val="2"/>
      <charset val="128"/>
    </font>
    <font>
      <sz val="11"/>
      <color theme="1"/>
      <name val="ＭＳ Ｐゴシック"/>
      <family val="2"/>
      <charset val="128"/>
    </font>
    <font>
      <sz val="8"/>
      <color theme="1"/>
      <name val="ＭＳ Ｐゴシック"/>
      <family val="2"/>
      <charset val="128"/>
    </font>
    <font>
      <sz val="12"/>
      <color theme="1"/>
      <name val="ＭＳ Ｐゴシック"/>
      <family val="2"/>
      <charset val="128"/>
    </font>
    <font>
      <sz val="10"/>
      <name val="ＭＳ Ｐゴシック"/>
      <family val="2"/>
      <charset val="128"/>
    </font>
    <font>
      <b/>
      <sz val="12"/>
      <color theme="0"/>
      <name val="ＭＳ Ｐゴシック"/>
      <family val="2"/>
      <charset val="128"/>
    </font>
    <font>
      <sz val="12"/>
      <color theme="0"/>
      <name val="ＭＳ Ｐゴシック"/>
      <family val="2"/>
      <charset val="128"/>
    </font>
    <font>
      <b/>
      <sz val="10"/>
      <color theme="0"/>
      <name val="ＭＳ Ｐゴシック"/>
      <family val="2"/>
      <charset val="128"/>
    </font>
    <font>
      <sz val="8"/>
      <color theme="0"/>
      <name val="ＭＳ Ｐゴシック"/>
      <family val="2"/>
      <charset val="128"/>
    </font>
    <font>
      <sz val="10"/>
      <color theme="1"/>
      <name val="Times New Roman"/>
      <family val="1"/>
    </font>
    <font>
      <sz val="10"/>
      <color theme="0"/>
      <name val="Meiryo UI"/>
      <family val="2"/>
      <charset val="128"/>
    </font>
    <font>
      <sz val="10"/>
      <color theme="1"/>
      <name val="Meiryo UI"/>
      <family val="2"/>
      <charset val="128"/>
    </font>
    <font>
      <b/>
      <sz val="14"/>
      <color theme="0"/>
      <name val="ＭＳ Ｐゴシック"/>
      <family val="2"/>
      <charset val="128"/>
    </font>
    <font>
      <b/>
      <sz val="11"/>
      <color theme="0"/>
      <name val="ＭＳ Ｐゴシック"/>
      <family val="2"/>
      <charset val="128"/>
    </font>
    <font>
      <sz val="14"/>
      <color theme="0"/>
      <name val="ＭＳ Ｐゴシック"/>
      <family val="2"/>
      <charset val="128"/>
    </font>
    <font>
      <sz val="9"/>
      <color theme="1"/>
      <name val="ＭＳ Ｐゴシック"/>
      <family val="2"/>
      <charset val="128"/>
    </font>
    <font>
      <b/>
      <sz val="12"/>
      <color theme="0"/>
      <name val="Meiryo UI"/>
      <family val="2"/>
      <charset val="128"/>
    </font>
    <font>
      <sz val="12"/>
      <color theme="1"/>
      <name val="游ゴシック"/>
      <family val="3"/>
      <charset val="128"/>
      <scheme val="minor"/>
    </font>
    <font>
      <b/>
      <sz val="12"/>
      <color theme="1"/>
      <name val="Meiryo UI"/>
      <family val="2"/>
      <charset val="128"/>
    </font>
    <font>
      <b/>
      <sz val="12"/>
      <color theme="1"/>
      <name val="游ゴシック"/>
      <family val="3"/>
      <charset val="128"/>
      <scheme val="minor"/>
    </font>
    <font>
      <b/>
      <sz val="20"/>
      <color theme="1"/>
      <name val="游ゴシック"/>
      <family val="3"/>
      <charset val="128"/>
      <scheme val="minor"/>
    </font>
    <font>
      <sz val="10"/>
      <color theme="1"/>
      <name val="ＭＳ ゴシック"/>
      <family val="2"/>
      <charset val="128"/>
    </font>
    <font>
      <sz val="10"/>
      <color rgb="FF000000"/>
      <name val="ＭＳ ゴシック"/>
      <family val="2"/>
      <charset val="128"/>
    </font>
    <font>
      <sz val="6"/>
      <name val="ＭＳ 明朝"/>
      <family val="2"/>
      <charset val="128"/>
    </font>
    <font>
      <sz val="12"/>
      <color theme="1"/>
      <name val="ＭＳ ゴシック"/>
      <family val="2"/>
      <charset val="128"/>
    </font>
    <font>
      <sz val="8"/>
      <color rgb="FFFF0000"/>
      <name val="ＭＳ Ｐゴシック"/>
      <family val="2"/>
      <charset val="128"/>
    </font>
    <font>
      <sz val="9"/>
      <name val="ＭＳ Ｐゴシック"/>
      <family val="2"/>
      <charset val="128"/>
    </font>
  </fonts>
  <fills count="12">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00206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4"/>
        <bgColor indexed="64"/>
      </patternFill>
    </fill>
  </fills>
  <borders count="177">
    <border>
      <left/>
      <right/>
      <top/>
      <bottom/>
      <diagonal/>
    </border>
    <border>
      <left/>
      <right/>
      <top style="thin">
        <color theme="0" tint="-0.499984740745262"/>
      </top>
      <bottom/>
      <diagonal/>
    </border>
    <border>
      <left style="thin">
        <color theme="0"/>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1" tint="0.34998626667073579"/>
      </left>
      <right style="hair">
        <color theme="1" tint="0.34998626667073579"/>
      </right>
      <top/>
      <bottom/>
      <diagonal/>
    </border>
    <border>
      <left style="thin">
        <color theme="1" tint="0.34998626667073579"/>
      </left>
      <right/>
      <top style="thin">
        <color theme="1" tint="0.34998626667073579"/>
      </top>
      <bottom style="hair">
        <color theme="0" tint="-0.499984740745262"/>
      </bottom>
      <diagonal/>
    </border>
    <border>
      <left/>
      <right style="hair">
        <color theme="0" tint="-0.499984740745262"/>
      </right>
      <top style="thin">
        <color theme="1" tint="0.34998626667073579"/>
      </top>
      <bottom style="hair">
        <color theme="0" tint="-0.499984740745262"/>
      </bottom>
      <diagonal/>
    </border>
    <border>
      <left style="hair">
        <color theme="0" tint="-0.499984740745262"/>
      </left>
      <right style="hair">
        <color theme="0" tint="-0.499984740745262"/>
      </right>
      <top style="thin">
        <color theme="1" tint="0.34998626667073579"/>
      </top>
      <bottom style="hair">
        <color theme="0" tint="-0.499984740745262"/>
      </bottom>
      <diagonal/>
    </border>
    <border>
      <left style="hair">
        <color theme="0" tint="-0.499984740745262"/>
      </left>
      <right style="thin">
        <color theme="1" tint="0.34998626667073579"/>
      </right>
      <top style="thin">
        <color theme="1" tint="0.34998626667073579"/>
      </top>
      <bottom style="hair">
        <color theme="0" tint="-0.499984740745262"/>
      </bottom>
      <diagonal/>
    </border>
    <border>
      <left style="thin">
        <color theme="1" tint="0.34998626667073579"/>
      </left>
      <right/>
      <top style="hair">
        <color theme="0" tint="-0.499984740745262"/>
      </top>
      <bottom/>
      <diagonal/>
    </border>
    <border>
      <left style="thin">
        <color theme="1" tint="0.34998626667073579"/>
      </left>
      <right/>
      <top style="hair">
        <color theme="0" tint="-0.499984740745262"/>
      </top>
      <bottom style="hair">
        <color theme="0" tint="-0.499984740745262"/>
      </bottom>
      <diagonal/>
    </border>
    <border>
      <left style="hair">
        <color theme="0" tint="-0.499984740745262"/>
      </left>
      <right style="thin">
        <color theme="1" tint="0.34998626667073579"/>
      </right>
      <top style="hair">
        <color theme="0" tint="-0.499984740745262"/>
      </top>
      <bottom style="hair">
        <color theme="0" tint="-0.499984740745262"/>
      </bottom>
      <diagonal/>
    </border>
    <border>
      <left/>
      <right style="thin">
        <color theme="1" tint="0.34998626667073579"/>
      </right>
      <top style="hair">
        <color theme="0" tint="-0.499984740745262"/>
      </top>
      <bottom style="hair">
        <color theme="0" tint="-0.499984740745262"/>
      </bottom>
      <diagonal/>
    </border>
    <border>
      <left style="thin">
        <color theme="1" tint="0.34998626667073579"/>
      </left>
      <right/>
      <top/>
      <bottom/>
      <diagonal/>
    </border>
    <border>
      <left style="thin">
        <color theme="1" tint="0.34998626667073579"/>
      </left>
      <right/>
      <top style="hair">
        <color theme="0" tint="-0.499984740745262"/>
      </top>
      <bottom style="thin">
        <color theme="1" tint="0.34998626667073579"/>
      </bottom>
      <diagonal/>
    </border>
    <border>
      <left/>
      <right style="hair">
        <color theme="0" tint="-0.499984740745262"/>
      </right>
      <top style="hair">
        <color theme="0" tint="-0.499984740745262"/>
      </top>
      <bottom style="thin">
        <color theme="1" tint="0.34998626667073579"/>
      </bottom>
      <diagonal/>
    </border>
    <border>
      <left style="hair">
        <color theme="0" tint="-0.499984740745262"/>
      </left>
      <right style="hair">
        <color theme="0" tint="-0.499984740745262"/>
      </right>
      <top style="hair">
        <color theme="0" tint="-0.499984740745262"/>
      </top>
      <bottom style="thin">
        <color theme="1" tint="0.34998626667073579"/>
      </bottom>
      <diagonal/>
    </border>
    <border>
      <left style="hair">
        <color theme="0" tint="-0.499984740745262"/>
      </left>
      <right style="thin">
        <color theme="1" tint="0.34998626667073579"/>
      </right>
      <top style="hair">
        <color theme="0" tint="-0.499984740745262"/>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hair">
        <color theme="0" tint="-0.499984740745262"/>
      </right>
      <top style="thin">
        <color theme="1" tint="0.34998626667073579"/>
      </top>
      <bottom/>
      <diagonal/>
    </border>
    <border>
      <left/>
      <right style="thin">
        <color theme="1" tint="0.34998626667073579"/>
      </right>
      <top style="thin">
        <color theme="1" tint="0.34998626667073579"/>
      </top>
      <bottom/>
      <diagonal/>
    </border>
    <border>
      <left style="hair">
        <color theme="0" tint="-0.499984740745262"/>
      </left>
      <right/>
      <top style="hair">
        <color theme="0" tint="-0.499984740745262"/>
      </top>
      <bottom style="thin">
        <color theme="1" tint="0.34998626667073579"/>
      </bottom>
      <diagonal/>
    </border>
    <border>
      <left/>
      <right/>
      <top style="hair">
        <color theme="0" tint="-0.499984740745262"/>
      </top>
      <bottom style="thin">
        <color theme="1" tint="0.34998626667073579"/>
      </bottom>
      <diagonal/>
    </border>
    <border>
      <left/>
      <right style="thin">
        <color theme="1" tint="0.34998626667073579"/>
      </right>
      <top style="hair">
        <color theme="0" tint="-0.499984740745262"/>
      </top>
      <bottom style="thin">
        <color theme="1" tint="0.34998626667073579"/>
      </bottom>
      <diagonal/>
    </border>
    <border>
      <left style="thin">
        <color theme="1" tint="0.34998626667073579"/>
      </left>
      <right style="hair">
        <color theme="0" tint="-0.499984740745262"/>
      </right>
      <top style="thin">
        <color theme="1" tint="0.34998626667073579"/>
      </top>
      <bottom style="hair">
        <color theme="0" tint="-0.499984740745262"/>
      </bottom>
      <diagonal/>
    </border>
    <border>
      <left style="thin">
        <color theme="1" tint="0.34998626667073579"/>
      </left>
      <right style="hair">
        <color theme="0" tint="-0.499984740745262"/>
      </right>
      <top style="hair">
        <color theme="0" tint="-0.499984740745262"/>
      </top>
      <bottom style="hair">
        <color theme="0" tint="-0.499984740745262"/>
      </bottom>
      <diagonal/>
    </border>
    <border>
      <left style="thin">
        <color theme="1" tint="0.34998626667073579"/>
      </left>
      <right style="hair">
        <color theme="0" tint="-0.499984740745262"/>
      </right>
      <top style="hair">
        <color theme="0" tint="-0.499984740745262"/>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hair">
        <color theme="0" tint="-0.499984740745262"/>
      </right>
      <top style="thin">
        <color theme="1" tint="0.34998626667073579"/>
      </top>
      <bottom style="thin">
        <color theme="1" tint="0.34998626667073579"/>
      </bottom>
      <diagonal/>
    </border>
    <border>
      <left style="hair">
        <color theme="0" tint="-0.499984740745262"/>
      </left>
      <right style="hair">
        <color theme="0" tint="-0.499984740745262"/>
      </right>
      <top style="thin">
        <color theme="1" tint="0.34998626667073579"/>
      </top>
      <bottom style="thin">
        <color theme="1" tint="0.34998626667073579"/>
      </bottom>
      <diagonal/>
    </border>
    <border>
      <left/>
      <right style="thin">
        <color theme="1" tint="0.34998626667073579"/>
      </right>
      <top/>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1" tint="0.34998626667073579"/>
      </right>
      <top style="hair">
        <color theme="0" tint="-0.499984740745262"/>
      </top>
      <bottom style="medium">
        <color theme="1" tint="0.34998626667073579"/>
      </bottom>
      <diagonal style="thin">
        <color theme="0" tint="-0.499984740745262"/>
      </diagonal>
    </border>
    <border diagonalUp="1">
      <left style="hair">
        <color theme="0" tint="-0.499984740745262"/>
      </left>
      <right style="thin">
        <color theme="1" tint="0.34998626667073579"/>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medium">
        <color theme="1" tint="0.34998626667073579"/>
      </bottom>
      <diagonal style="thin">
        <color theme="0" tint="-0.499984740745262"/>
      </diagonal>
    </border>
    <border>
      <left style="medium">
        <color rgb="FF002060"/>
      </left>
      <right style="thin">
        <color theme="0"/>
      </right>
      <top style="medium">
        <color rgb="FF002060"/>
      </top>
      <bottom style="thin">
        <color rgb="FF002060"/>
      </bottom>
      <diagonal/>
    </border>
    <border>
      <left style="medium">
        <color rgb="FF002060"/>
      </left>
      <right/>
      <top/>
      <bottom/>
      <diagonal/>
    </border>
    <border>
      <left/>
      <right style="medium">
        <color rgb="FF002060"/>
      </right>
      <top/>
      <bottom/>
      <diagonal/>
    </border>
    <border>
      <left style="thin">
        <color theme="0"/>
      </left>
      <right style="thin">
        <color theme="0"/>
      </right>
      <top style="thin">
        <color theme="0"/>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hair">
        <color theme="1" tint="0.34998626667073579"/>
      </bottom>
      <diagonal/>
    </border>
    <border>
      <left style="thin">
        <color theme="1" tint="0.34998626667073579"/>
      </left>
      <right/>
      <top style="hair">
        <color theme="1" tint="0.34998626667073579"/>
      </top>
      <bottom style="thin">
        <color theme="1" tint="0.34998626667073579"/>
      </bottom>
      <diagonal/>
    </border>
    <border>
      <left/>
      <right style="hair">
        <color theme="0" tint="-0.14996795556505021"/>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right style="hair">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right style="hair">
        <color theme="1" tint="0.34998626667073579"/>
      </right>
      <top style="thin">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hair">
        <color theme="0" tint="-0.14996795556505021"/>
      </left>
      <right/>
      <top style="thin">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right/>
      <top style="thin">
        <color theme="1" tint="0.34998626667073579"/>
      </top>
      <bottom style="hair">
        <color theme="0" tint="-0.499984740745262"/>
      </bottom>
      <diagonal/>
    </border>
    <border>
      <left/>
      <right style="thin">
        <color theme="1" tint="0.34998626667073579"/>
      </right>
      <top style="thin">
        <color theme="1" tint="0.34998626667073579"/>
      </top>
      <bottom style="hair">
        <color theme="0" tint="-0.499984740745262"/>
      </bottom>
      <diagonal/>
    </border>
    <border>
      <left style="hair">
        <color theme="0" tint="-0.499984740745262"/>
      </left>
      <right/>
      <top style="thin">
        <color theme="1" tint="0.34998626667073579"/>
      </top>
      <bottom style="thin">
        <color theme="1" tint="0.34998626667073579"/>
      </bottom>
      <diagonal/>
    </border>
    <border>
      <left/>
      <right style="medium">
        <color rgb="FF002060"/>
      </right>
      <top style="thin">
        <color rgb="FF002060"/>
      </top>
      <bottom/>
      <diagonal/>
    </border>
    <border>
      <left/>
      <right style="medium">
        <color rgb="FF002060"/>
      </right>
      <top/>
      <bottom style="medium">
        <color rgb="FF002060"/>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thin">
        <color theme="1" tint="0.34998626667073579"/>
      </right>
      <top style="hair">
        <color theme="0" tint="-0.499984740745262"/>
      </top>
      <bottom/>
      <diagonal/>
    </border>
    <border>
      <left style="hair">
        <color theme="0" tint="-0.499984740745262"/>
      </left>
      <right style="thin">
        <color theme="1" tint="0.34998626667073579"/>
      </right>
      <top/>
      <bottom style="hair">
        <color theme="0" tint="-0.499984740745262"/>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medium">
        <color rgb="FF002060"/>
      </right>
      <top style="medium">
        <color rgb="FF002060"/>
      </top>
      <bottom style="thin">
        <color rgb="FF002060"/>
      </bottom>
      <diagonal/>
    </border>
    <border>
      <left style="medium">
        <color rgb="FF002060"/>
      </left>
      <right style="thin">
        <color theme="0"/>
      </right>
      <top style="thin">
        <color rgb="FF002060"/>
      </top>
      <bottom/>
      <diagonal/>
    </border>
    <border>
      <left style="medium">
        <color rgb="FF002060"/>
      </left>
      <right style="thin">
        <color theme="0"/>
      </right>
      <top/>
      <bottom/>
      <diagonal/>
    </border>
    <border>
      <left style="medium">
        <color rgb="FF002060"/>
      </left>
      <right style="thin">
        <color theme="0"/>
      </right>
      <top/>
      <bottom style="medium">
        <color rgb="FF00206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hair">
        <color theme="1" tint="0.34998626667073579"/>
      </left>
      <right/>
      <top/>
      <bottom/>
      <diagonal/>
    </border>
    <border>
      <left/>
      <right style="thin">
        <color theme="0" tint="-0.499984740745262"/>
      </right>
      <top style="hair">
        <color theme="0" tint="-0.499984740745262"/>
      </top>
      <bottom style="hair">
        <color theme="0" tint="-0.499984740745262"/>
      </bottom>
      <diagonal/>
    </border>
    <border>
      <left/>
      <right style="hair">
        <color theme="0" tint="-0.499984740745262"/>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0" tint="-0.499984740745262"/>
      </bottom>
      <diagonal/>
    </border>
    <border>
      <left/>
      <right/>
      <top style="hair">
        <color theme="1" tint="0.34998626667073579"/>
      </top>
      <bottom style="hair">
        <color theme="0" tint="-0.499984740745262"/>
      </bottom>
      <diagonal/>
    </border>
    <border>
      <left/>
      <right style="hair">
        <color theme="0" tint="-0.499984740745262"/>
      </right>
      <top style="hair">
        <color theme="1" tint="0.34998626667073579"/>
      </top>
      <bottom style="hair">
        <color theme="0" tint="-0.499984740745262"/>
      </bottom>
      <diagonal/>
    </border>
    <border>
      <left style="thin">
        <color theme="1" tint="0.34998626667073579"/>
      </left>
      <right style="hair">
        <color theme="0" tint="-0.499984740745262"/>
      </right>
      <top/>
      <bottom style="thin">
        <color theme="1" tint="0.34998626667073579"/>
      </bottom>
      <diagonal/>
    </border>
    <border>
      <left style="medium">
        <color theme="1" tint="0.499984740745262"/>
      </left>
      <right style="medium">
        <color theme="0"/>
      </right>
      <top style="medium">
        <color theme="1" tint="0.499984740745262"/>
      </top>
      <bottom style="thin">
        <color theme="1" tint="0.499984740745262"/>
      </bottom>
      <diagonal/>
    </border>
    <border>
      <left style="medium">
        <color theme="0"/>
      </left>
      <right style="medium">
        <color theme="0"/>
      </right>
      <top style="medium">
        <color theme="1" tint="0.499984740745262"/>
      </top>
      <bottom style="thin">
        <color theme="1" tint="0.499984740745262"/>
      </bottom>
      <diagonal/>
    </border>
    <border>
      <left style="medium">
        <color theme="0"/>
      </left>
      <right style="medium">
        <color theme="0"/>
      </right>
      <top style="medium">
        <color theme="1" tint="0.34998626667073579"/>
      </top>
      <bottom style="thin">
        <color theme="1" tint="0.34998626667073579"/>
      </bottom>
      <diagonal/>
    </border>
    <border>
      <left style="medium">
        <color theme="0"/>
      </left>
      <right style="medium">
        <color theme="0"/>
      </right>
      <top style="medium">
        <color theme="1" tint="0.34998626667073579"/>
      </top>
      <bottom/>
      <diagonal/>
    </border>
    <border>
      <left style="medium">
        <color theme="0"/>
      </left>
      <right style="medium">
        <color theme="1" tint="0.34998626667073579"/>
      </right>
      <top style="medium">
        <color theme="1" tint="0.34998626667073579"/>
      </top>
      <bottom/>
      <diagonal/>
    </border>
    <border>
      <left style="medium">
        <color theme="1" tint="0.34998626667073579"/>
      </left>
      <right style="thin">
        <color theme="0"/>
      </right>
      <top style="medium">
        <color theme="1" tint="0.34998626667073579"/>
      </top>
      <bottom style="thin">
        <color theme="0"/>
      </bottom>
      <diagonal/>
    </border>
    <border>
      <left style="thin">
        <color theme="0"/>
      </left>
      <right style="thin">
        <color theme="0"/>
      </right>
      <top style="medium">
        <color theme="1" tint="0.34998626667073579"/>
      </top>
      <bottom style="thin">
        <color theme="0"/>
      </bottom>
      <diagonal/>
    </border>
    <border>
      <left style="thin">
        <color theme="0"/>
      </left>
      <right style="medium">
        <color theme="1" tint="0.34998626667073579"/>
      </right>
      <top style="medium">
        <color theme="1" tint="0.34998626667073579"/>
      </top>
      <bottom style="thin">
        <color theme="0"/>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bottom/>
      <diagonal/>
    </border>
    <border>
      <left style="hair">
        <color theme="1" tint="0.34998626667073579"/>
      </left>
      <right style="medium">
        <color theme="1" tint="0.34998626667073579"/>
      </right>
      <top/>
      <bottom/>
      <diagonal/>
    </border>
    <border>
      <left style="medium">
        <color theme="1" tint="0.34998626667073579"/>
      </left>
      <right style="thin">
        <color theme="0"/>
      </right>
      <top style="thin">
        <color theme="0"/>
      </top>
      <bottom style="thin">
        <color theme="1" tint="0.34998626667073579"/>
      </bottom>
      <diagonal/>
    </border>
    <border>
      <left style="thin">
        <color theme="0"/>
      </left>
      <right style="medium">
        <color theme="1" tint="0.34998626667073579"/>
      </right>
      <top style="thin">
        <color theme="0"/>
      </top>
      <bottom style="thin">
        <color theme="1" tint="0.34998626667073579"/>
      </bottom>
      <diagonal/>
    </border>
    <border>
      <left style="medium">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style="medium">
        <color theme="1" tint="0.34998626667073579"/>
      </left>
      <right/>
      <top/>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style="thin">
        <color theme="1" tint="0.34998626667073579"/>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0"/>
      </right>
      <top style="medium">
        <color theme="1" tint="0.499984740745262"/>
      </top>
      <bottom style="thin">
        <color theme="1" tint="0.499984740745262"/>
      </bottom>
      <diagonal/>
    </border>
    <border>
      <left style="thin">
        <color theme="0"/>
      </left>
      <right style="thin">
        <color theme="0"/>
      </right>
      <top style="medium">
        <color theme="1" tint="0.499984740745262"/>
      </top>
      <bottom style="thin">
        <color theme="1" tint="0.499984740745262"/>
      </bottom>
      <diagonal/>
    </border>
    <border>
      <left style="thin">
        <color theme="0"/>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style="medium">
        <color theme="1" tint="0.34998626667073579"/>
      </left>
      <right/>
      <top style="thin">
        <color theme="1" tint="0.34998626667073579"/>
      </top>
      <bottom style="thin">
        <color theme="1" tint="0.34998626667073579"/>
      </bottom>
      <diagonal/>
    </border>
    <border>
      <left style="medium">
        <color theme="0" tint="-0.499984740745262"/>
      </left>
      <right style="medium">
        <color theme="0"/>
      </right>
      <top/>
      <bottom style="thin">
        <color theme="0" tint="-0.499984740745262"/>
      </bottom>
      <diagonal/>
    </border>
    <border>
      <left style="medium">
        <color theme="0"/>
      </left>
      <right style="medium">
        <color theme="0"/>
      </right>
      <top/>
      <bottom/>
      <diagonal/>
    </border>
    <border>
      <left style="medium">
        <color theme="0"/>
      </left>
      <right style="medium">
        <color theme="0"/>
      </right>
      <top/>
      <bottom style="thin">
        <color theme="0" tint="-0.499984740745262"/>
      </bottom>
      <diagonal/>
    </border>
    <border>
      <left style="medium">
        <color theme="0"/>
      </left>
      <right style="medium">
        <color theme="0" tint="-0.499984740745262"/>
      </right>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top style="thin">
        <color theme="1" tint="0.34998626667073579"/>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thin">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style="thin">
        <color theme="1" tint="0.34998626667073579"/>
      </right>
      <top/>
      <bottom style="hair">
        <color theme="0" tint="-0.499984740745262"/>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hair">
        <color theme="0" tint="-0.499984740745262"/>
      </left>
      <right/>
      <top style="thin">
        <color theme="1" tint="0.34998626667073579"/>
      </top>
      <bottom style="hair">
        <color theme="1" tint="0.34998626667073579"/>
      </bottom>
      <diagonal/>
    </border>
    <border>
      <left/>
      <right style="hair">
        <color theme="0" tint="-0.499984740745262"/>
      </right>
      <top style="thin">
        <color theme="1" tint="0.34998626667073579"/>
      </top>
      <bottom style="hair">
        <color theme="1" tint="0.34998626667073579"/>
      </bottom>
      <diagonal/>
    </border>
    <border>
      <left style="hair">
        <color theme="1" tint="0.34998626667073579"/>
      </left>
      <right/>
      <top style="hair">
        <color theme="1" tint="0.34998626667073579"/>
      </top>
      <bottom style="hair">
        <color theme="0" tint="-0.499984740745262"/>
      </bottom>
      <diagonal/>
    </border>
    <border>
      <left/>
      <right style="thin">
        <color theme="1" tint="0.34998626667073579"/>
      </right>
      <top style="hair">
        <color theme="1" tint="0.34998626667073579"/>
      </top>
      <bottom style="hair">
        <color theme="0" tint="-0.499984740745262"/>
      </bottom>
      <diagonal/>
    </border>
    <border>
      <left/>
      <right style="hair">
        <color theme="1" tint="0.34998626667073579"/>
      </right>
      <top style="thin">
        <color theme="1" tint="0.34998626667073579"/>
      </top>
      <bottom style="thin">
        <color theme="1" tint="0.34998626667073579"/>
      </bottom>
      <diagonal/>
    </border>
    <border>
      <left style="hair">
        <color theme="1" tint="0.34998626667073579"/>
      </left>
      <right/>
      <top style="thin">
        <color theme="1" tint="0.34998626667073579"/>
      </top>
      <bottom style="thin">
        <color theme="1" tint="0.34998626667073579"/>
      </bottom>
      <diagonal/>
    </border>
    <border>
      <left/>
      <right/>
      <top style="hair">
        <color theme="1" tint="0.34998626667073579"/>
      </top>
      <bottom style="thin">
        <color theme="1" tint="0.34998626667073579"/>
      </bottom>
      <diagonal/>
    </border>
    <border>
      <left style="hair">
        <color theme="1" tint="0.34998626667073579"/>
      </left>
      <right/>
      <top style="hair">
        <color theme="1" tint="0.34998626667073579"/>
      </top>
      <bottom style="thin">
        <color theme="1" tint="0.34998626667073579"/>
      </bottom>
      <diagonal/>
    </border>
    <border>
      <left style="medium">
        <color theme="0"/>
      </left>
      <right/>
      <top style="medium">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right style="medium">
        <color theme="0"/>
      </right>
      <top style="medium">
        <color theme="1" tint="0.34998626667073579"/>
      </top>
      <bottom/>
      <diagonal/>
    </border>
  </borders>
  <cellStyleXfs count="1">
    <xf numFmtId="0" fontId="0" fillId="0" borderId="0">
      <alignment vertical="center"/>
    </xf>
  </cellStyleXfs>
  <cellXfs count="43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8" fillId="0" borderId="0" xfId="0" applyFo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lignment vertical="center"/>
    </xf>
    <xf numFmtId="0" fontId="5" fillId="0" borderId="0" xfId="0" quotePrefix="1"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pplyAlignment="1">
      <alignment vertical="center"/>
    </xf>
    <xf numFmtId="0" fontId="5" fillId="0" borderId="0" xfId="0" applyFont="1" applyAlignment="1">
      <alignment horizontal="right" vertical="center"/>
    </xf>
    <xf numFmtId="0" fontId="5" fillId="0" borderId="0" xfId="0" applyFont="1" applyFill="1" applyBorder="1" applyAlignment="1">
      <alignment horizontal="left" vertical="center"/>
    </xf>
    <xf numFmtId="0" fontId="8" fillId="0" borderId="0" xfId="0" applyFont="1" applyAlignment="1">
      <alignment horizontal="right" vertical="center"/>
    </xf>
    <xf numFmtId="0" fontId="5" fillId="6" borderId="0" xfId="0" applyFont="1" applyFill="1">
      <alignment vertical="center"/>
    </xf>
    <xf numFmtId="0" fontId="9" fillId="0" borderId="0" xfId="0" applyFont="1" applyBorder="1" applyAlignment="1">
      <alignment vertical="top"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3" borderId="7" xfId="0" applyFont="1" applyFill="1" applyBorder="1" applyAlignment="1">
      <alignment horizontal="center" vertical="center"/>
    </xf>
    <xf numFmtId="0" fontId="9" fillId="0" borderId="0" xfId="0" applyFont="1" applyFill="1" applyBorder="1" applyAlignment="1">
      <alignment horizontal="left" vertical="center" wrapText="1"/>
    </xf>
    <xf numFmtId="0" fontId="5" fillId="3" borderId="12" xfId="0" applyFont="1" applyFill="1" applyBorder="1" applyAlignment="1">
      <alignment horizontal="right" vertical="center"/>
    </xf>
    <xf numFmtId="0" fontId="15" fillId="6" borderId="42" xfId="0" applyFont="1" applyFill="1" applyBorder="1" applyAlignment="1">
      <alignment horizontal="center" vertical="center"/>
    </xf>
    <xf numFmtId="0" fontId="18" fillId="3" borderId="46" xfId="0" applyFont="1" applyFill="1" applyBorder="1">
      <alignment vertical="center"/>
    </xf>
    <xf numFmtId="0" fontId="18" fillId="3" borderId="46" xfId="0" applyFont="1" applyFill="1" applyBorder="1" applyAlignment="1">
      <alignment horizontal="center" vertical="center"/>
    </xf>
    <xf numFmtId="0" fontId="5" fillId="0" borderId="0" xfId="0" applyFont="1" applyBorder="1">
      <alignment vertical="center"/>
    </xf>
    <xf numFmtId="0" fontId="11" fillId="0" borderId="0" xfId="0" applyFont="1">
      <alignment vertical="center"/>
    </xf>
    <xf numFmtId="0" fontId="9" fillId="0" borderId="0" xfId="0" applyFont="1" applyFill="1" applyBorder="1" applyAlignment="1">
      <alignment horizontal="left" vertical="center"/>
    </xf>
    <xf numFmtId="0" fontId="5" fillId="0" borderId="43" xfId="0" applyFont="1" applyBorder="1">
      <alignment vertical="center"/>
    </xf>
    <xf numFmtId="0" fontId="0" fillId="0" borderId="0" xfId="0" applyFill="1">
      <alignment vertical="center"/>
    </xf>
    <xf numFmtId="0" fontId="15" fillId="6" borderId="78" xfId="0" applyFont="1" applyFill="1" applyBorder="1" applyAlignment="1">
      <alignment horizontal="center" vertical="center"/>
    </xf>
    <xf numFmtId="0" fontId="19" fillId="0" borderId="79" xfId="0" applyFont="1" applyBorder="1" applyAlignment="1">
      <alignment horizontal="center" vertical="center"/>
    </xf>
    <xf numFmtId="0" fontId="15" fillId="0" borderId="69" xfId="0" applyFont="1" applyBorder="1">
      <alignment vertical="center"/>
    </xf>
    <xf numFmtId="0" fontId="19" fillId="0" borderId="80" xfId="0" applyFont="1" applyBorder="1" applyAlignment="1">
      <alignment horizontal="center" vertical="center"/>
    </xf>
    <xf numFmtId="0" fontId="15" fillId="0" borderId="44" xfId="0" applyFont="1" applyBorder="1">
      <alignment vertical="center"/>
    </xf>
    <xf numFmtId="0" fontId="19" fillId="0" borderId="80" xfId="0" applyFont="1" applyFill="1" applyBorder="1" applyAlignment="1">
      <alignment horizontal="center" vertical="center"/>
    </xf>
    <xf numFmtId="0" fontId="15" fillId="0" borderId="44" xfId="0" applyFont="1" applyBorder="1" applyAlignment="1">
      <alignment horizontal="left" vertical="center"/>
    </xf>
    <xf numFmtId="0" fontId="20" fillId="0" borderId="80" xfId="0" applyFont="1" applyBorder="1" applyAlignment="1">
      <alignment horizontal="center" vertical="center"/>
    </xf>
    <xf numFmtId="0" fontId="21" fillId="0" borderId="80" xfId="0" applyFont="1" applyBorder="1" applyAlignment="1">
      <alignment horizontal="center" vertical="center"/>
    </xf>
    <xf numFmtId="0" fontId="6" fillId="0" borderId="81" xfId="0" applyFont="1" applyBorder="1" applyAlignment="1">
      <alignment horizontal="center" vertical="center"/>
    </xf>
    <xf numFmtId="0" fontId="15" fillId="0" borderId="70" xfId="0" applyFont="1" applyBorder="1">
      <alignment vertical="center"/>
    </xf>
    <xf numFmtId="0" fontId="6" fillId="0" borderId="0" xfId="0" applyFont="1" applyAlignment="1">
      <alignment horizontal="center" vertical="center"/>
    </xf>
    <xf numFmtId="0" fontId="15" fillId="0" borderId="0" xfId="0" applyFont="1">
      <alignment vertical="center"/>
    </xf>
    <xf numFmtId="176" fontId="9" fillId="8" borderId="77" xfId="0" applyNumberFormat="1" applyFont="1" applyFill="1" applyBorder="1" applyAlignment="1">
      <alignment horizontal="center"/>
    </xf>
    <xf numFmtId="0" fontId="5" fillId="0" borderId="36" xfId="0" applyNumberFormat="1" applyFont="1" applyFill="1" applyBorder="1" applyAlignment="1">
      <alignment vertical="center"/>
    </xf>
    <xf numFmtId="0" fontId="5" fillId="0" borderId="36" xfId="0" applyFont="1" applyFill="1" applyBorder="1">
      <alignment vertical="center"/>
    </xf>
    <xf numFmtId="0" fontId="5" fillId="0" borderId="37" xfId="0" applyFont="1" applyFill="1" applyBorder="1">
      <alignment vertical="center"/>
    </xf>
    <xf numFmtId="0" fontId="5" fillId="0" borderId="22"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8" xfId="0" applyFont="1" applyFill="1" applyBorder="1" applyAlignment="1">
      <alignment horizontal="right" vertical="center"/>
    </xf>
    <xf numFmtId="0" fontId="5" fillId="0" borderId="22" xfId="0" applyFont="1" applyFill="1" applyBorder="1" applyAlignment="1">
      <alignment horizontal="center" vertical="center"/>
    </xf>
    <xf numFmtId="0" fontId="5" fillId="0" borderId="17" xfId="0" applyFont="1" applyFill="1" applyBorder="1" applyAlignment="1">
      <alignment horizontal="right" vertical="center"/>
    </xf>
    <xf numFmtId="0" fontId="5" fillId="0" borderId="32" xfId="0" applyFont="1" applyFill="1" applyBorder="1" applyAlignment="1">
      <alignment horizontal="right" vertical="center"/>
    </xf>
    <xf numFmtId="0" fontId="5" fillId="0" borderId="23" xfId="0" applyFont="1" applyFill="1" applyBorder="1">
      <alignment vertical="center"/>
    </xf>
    <xf numFmtId="0" fontId="5" fillId="0" borderId="25" xfId="0" applyFont="1" applyFill="1" applyBorder="1">
      <alignment vertical="center"/>
    </xf>
    <xf numFmtId="0" fontId="5" fillId="0" borderId="16" xfId="0" applyFont="1" applyFill="1" applyBorder="1" applyAlignment="1">
      <alignment horizontal="right" vertical="center"/>
    </xf>
    <xf numFmtId="0" fontId="5" fillId="0" borderId="21" xfId="0" applyFont="1" applyFill="1" applyBorder="1" applyAlignment="1">
      <alignment horizontal="right" vertical="center"/>
    </xf>
    <xf numFmtId="176" fontId="9" fillId="0" borderId="18" xfId="0" applyNumberFormat="1" applyFont="1" applyFill="1" applyBorder="1" applyAlignment="1">
      <alignment horizontal="center"/>
    </xf>
    <xf numFmtId="0" fontId="5" fillId="0" borderId="36" xfId="0" applyFont="1" applyFill="1" applyBorder="1" applyAlignment="1">
      <alignment horizontal="center" vertical="center"/>
    </xf>
    <xf numFmtId="0" fontId="5" fillId="0" borderId="47" xfId="0" applyFont="1" applyFill="1" applyBorder="1" applyAlignment="1">
      <alignment horizontal="right" vertical="top" wrapText="1"/>
    </xf>
    <xf numFmtId="0" fontId="5" fillId="0" borderId="59" xfId="0" applyFont="1" applyFill="1" applyBorder="1" applyAlignment="1">
      <alignment horizontal="right" vertical="center"/>
    </xf>
    <xf numFmtId="0" fontId="5" fillId="0" borderId="48" xfId="0" applyFont="1" applyFill="1" applyBorder="1" applyAlignment="1">
      <alignment horizontal="right" vertical="center"/>
    </xf>
    <xf numFmtId="176" fontId="9" fillId="10" borderId="4" xfId="0" applyNumberFormat="1" applyFont="1" applyFill="1" applyBorder="1" applyAlignment="1" applyProtection="1">
      <alignment horizontal="center"/>
    </xf>
    <xf numFmtId="0" fontId="5" fillId="0" borderId="88" xfId="0" applyFont="1" applyFill="1" applyBorder="1" applyAlignment="1">
      <alignment horizontal="right" vertical="center"/>
    </xf>
    <xf numFmtId="0" fontId="5" fillId="0" borderId="12" xfId="0" applyFont="1" applyFill="1" applyBorder="1" applyAlignment="1">
      <alignment horizontal="right" vertical="top"/>
    </xf>
    <xf numFmtId="0" fontId="5" fillId="0" borderId="16" xfId="0" applyFont="1" applyFill="1" applyBorder="1" applyAlignment="1">
      <alignment horizontal="right" vertical="top"/>
    </xf>
    <xf numFmtId="0" fontId="5" fillId="0" borderId="21" xfId="0" applyFont="1" applyFill="1" applyBorder="1" applyAlignment="1">
      <alignment horizontal="right" vertical="top"/>
    </xf>
    <xf numFmtId="0" fontId="5" fillId="0" borderId="16" xfId="0" applyFont="1" applyFill="1" applyBorder="1" applyAlignment="1">
      <alignment vertical="center"/>
    </xf>
    <xf numFmtId="0" fontId="5" fillId="0" borderId="91" xfId="0" applyFont="1" applyFill="1" applyBorder="1" applyAlignment="1">
      <alignment horizontal="right" vertical="top"/>
    </xf>
    <xf numFmtId="0" fontId="12" fillId="2" borderId="92" xfId="0" quotePrefix="1" applyFont="1" applyFill="1" applyBorder="1" applyAlignment="1">
      <alignment horizontal="center" vertical="center"/>
    </xf>
    <xf numFmtId="0" fontId="13" fillId="2" borderId="93" xfId="0" quotePrefix="1" applyFont="1" applyFill="1" applyBorder="1" applyAlignment="1">
      <alignment horizontal="center" vertical="center"/>
    </xf>
    <xf numFmtId="0" fontId="13" fillId="2" borderId="94" xfId="0" quotePrefix="1" applyFont="1" applyFill="1" applyBorder="1" applyAlignment="1">
      <alignment horizontal="center" vertical="center"/>
    </xf>
    <xf numFmtId="0" fontId="13" fillId="2" borderId="95" xfId="0" quotePrefix="1" applyFont="1" applyFill="1" applyBorder="1" applyAlignment="1">
      <alignment horizontal="center" vertical="center"/>
    </xf>
    <xf numFmtId="0" fontId="13" fillId="2" borderId="96" xfId="0" applyFont="1" applyFill="1" applyBorder="1" applyAlignment="1">
      <alignment horizontal="center" vertical="center"/>
    </xf>
    <xf numFmtId="0" fontId="7" fillId="3" borderId="100" xfId="0" applyFont="1" applyFill="1" applyBorder="1" applyAlignment="1">
      <alignment horizontal="center" vertical="center"/>
    </xf>
    <xf numFmtId="0" fontId="5" fillId="3" borderId="100" xfId="0" applyFont="1" applyFill="1" applyBorder="1" applyAlignment="1">
      <alignment horizontal="center" vertical="center"/>
    </xf>
    <xf numFmtId="0" fontId="5" fillId="3" borderId="101" xfId="0" applyFont="1" applyFill="1" applyBorder="1" applyAlignment="1">
      <alignment horizontal="center" vertical="center"/>
    </xf>
    <xf numFmtId="0" fontId="5" fillId="3" borderId="102" xfId="0" applyFont="1" applyFill="1" applyBorder="1" applyAlignment="1">
      <alignment horizontal="center" vertical="center"/>
    </xf>
    <xf numFmtId="0" fontId="5" fillId="3" borderId="103" xfId="0" applyFont="1" applyFill="1" applyBorder="1" applyAlignment="1">
      <alignment horizontal="center" vertical="center"/>
    </xf>
    <xf numFmtId="0" fontId="5" fillId="3" borderId="104" xfId="0" applyFont="1" applyFill="1" applyBorder="1" applyAlignment="1">
      <alignment horizontal="center" vertical="center"/>
    </xf>
    <xf numFmtId="0" fontId="17" fillId="7" borderId="106" xfId="0" applyFont="1" applyFill="1" applyBorder="1" applyAlignment="1">
      <alignment horizontal="center" vertical="center"/>
    </xf>
    <xf numFmtId="0" fontId="5" fillId="3" borderId="65" xfId="0" applyFont="1" applyFill="1" applyBorder="1" applyAlignment="1">
      <alignment horizontal="center" vertical="center"/>
    </xf>
    <xf numFmtId="0" fontId="5" fillId="3" borderId="107" xfId="0" applyFont="1" applyFill="1" applyBorder="1" applyAlignment="1">
      <alignment horizontal="center" vertical="center"/>
    </xf>
    <xf numFmtId="0" fontId="18" fillId="3" borderId="108" xfId="0" applyFont="1" applyFill="1" applyBorder="1">
      <alignment vertical="center"/>
    </xf>
    <xf numFmtId="0" fontId="18" fillId="3" borderId="109" xfId="0" applyFont="1" applyFill="1" applyBorder="1">
      <alignment vertical="center"/>
    </xf>
    <xf numFmtId="0" fontId="7" fillId="3" borderId="110" xfId="0" applyFont="1" applyFill="1" applyBorder="1" applyAlignment="1">
      <alignment horizontal="center" vertical="center"/>
    </xf>
    <xf numFmtId="0" fontId="0" fillId="0" borderId="111" xfId="0" applyBorder="1">
      <alignment vertical="center"/>
    </xf>
    <xf numFmtId="0" fontId="7" fillId="0" borderId="85" xfId="0" applyFont="1" applyBorder="1" applyAlignment="1">
      <alignment horizontal="center" vertical="center"/>
    </xf>
    <xf numFmtId="0" fontId="0" fillId="0" borderId="112" xfId="0" applyBorder="1">
      <alignment vertical="center"/>
    </xf>
    <xf numFmtId="0" fontId="5" fillId="3" borderId="113" xfId="0" applyFont="1" applyFill="1" applyBorder="1" applyAlignment="1">
      <alignment horizontal="center" vertical="center"/>
    </xf>
    <xf numFmtId="0" fontId="0" fillId="0" borderId="113" xfId="0" applyBorder="1">
      <alignment vertical="center"/>
    </xf>
    <xf numFmtId="0" fontId="18" fillId="3" borderId="115" xfId="0" applyFont="1" applyFill="1" applyBorder="1">
      <alignment vertical="center"/>
    </xf>
    <xf numFmtId="0" fontId="18" fillId="3" borderId="116" xfId="0" applyFont="1" applyFill="1" applyBorder="1">
      <alignment vertical="center"/>
    </xf>
    <xf numFmtId="0" fontId="18" fillId="3" borderId="116" xfId="0" applyFont="1" applyFill="1" applyBorder="1" applyAlignment="1">
      <alignment horizontal="center" vertical="center"/>
    </xf>
    <xf numFmtId="0" fontId="18" fillId="3" borderId="117" xfId="0" applyFont="1" applyFill="1" applyBorder="1">
      <alignment vertical="center"/>
    </xf>
    <xf numFmtId="0" fontId="4" fillId="0" borderId="85" xfId="0" applyFont="1" applyBorder="1" applyAlignment="1">
      <alignment horizontal="center" vertical="center"/>
    </xf>
    <xf numFmtId="0" fontId="5" fillId="3" borderId="118" xfId="0" applyFont="1" applyFill="1" applyBorder="1" applyAlignment="1">
      <alignment horizontal="center" vertical="center"/>
    </xf>
    <xf numFmtId="0" fontId="5" fillId="3" borderId="110" xfId="0" applyFont="1" applyFill="1" applyBorder="1" applyAlignment="1">
      <alignment horizontal="center" vertical="center"/>
    </xf>
    <xf numFmtId="0" fontId="13" fillId="2" borderId="119" xfId="0" applyFont="1" applyFill="1" applyBorder="1" applyAlignment="1">
      <alignment horizontal="center" vertical="center"/>
    </xf>
    <xf numFmtId="0" fontId="0" fillId="3" borderId="120" xfId="0" applyFill="1" applyBorder="1" applyAlignment="1">
      <alignment horizontal="center" vertical="center"/>
    </xf>
    <xf numFmtId="0" fontId="18" fillId="3" borderId="107" xfId="0" applyFont="1" applyFill="1" applyBorder="1" applyAlignment="1">
      <alignment horizontal="center" vertical="center"/>
    </xf>
    <xf numFmtId="0" fontId="24" fillId="8" borderId="128" xfId="0" applyFont="1" applyFill="1" applyBorder="1" applyAlignment="1">
      <alignment horizontal="center" vertical="center"/>
    </xf>
    <xf numFmtId="0" fontId="0" fillId="8" borderId="128" xfId="0" applyFill="1" applyBorder="1" applyAlignment="1">
      <alignment horizontal="center" vertical="center"/>
    </xf>
    <xf numFmtId="0" fontId="0" fillId="8" borderId="129" xfId="0" applyFill="1" applyBorder="1" applyAlignment="1">
      <alignment horizontal="center" vertical="center"/>
    </xf>
    <xf numFmtId="0" fontId="0" fillId="8" borderId="127" xfId="0" applyFill="1" applyBorder="1">
      <alignment vertical="center"/>
    </xf>
    <xf numFmtId="0" fontId="0" fillId="8" borderId="128" xfId="0" applyFill="1" applyBorder="1">
      <alignment vertical="center"/>
    </xf>
    <xf numFmtId="0" fontId="0" fillId="8" borderId="129" xfId="0" applyFill="1" applyBorder="1">
      <alignment vertical="center"/>
    </xf>
    <xf numFmtId="0" fontId="0" fillId="8" borderId="121" xfId="0" applyFill="1" applyBorder="1">
      <alignment vertical="center"/>
    </xf>
    <xf numFmtId="0" fontId="0" fillId="8" borderId="122" xfId="0" applyFill="1" applyBorder="1">
      <alignment vertical="center"/>
    </xf>
    <xf numFmtId="0" fontId="0" fillId="8" borderId="123" xfId="0" applyFill="1" applyBorder="1">
      <alignment vertical="center"/>
    </xf>
    <xf numFmtId="0" fontId="25" fillId="0" borderId="0" xfId="0" applyFont="1" applyAlignment="1">
      <alignment horizontal="center" vertical="top" wrapText="1"/>
    </xf>
    <xf numFmtId="0" fontId="0" fillId="8" borderId="128" xfId="0" applyFill="1" applyBorder="1" applyAlignment="1">
      <alignment horizontal="right" vertical="center"/>
    </xf>
    <xf numFmtId="0" fontId="0" fillId="8" borderId="122" xfId="0" applyFill="1" applyBorder="1" applyAlignment="1">
      <alignment horizontal="right" vertical="center"/>
    </xf>
    <xf numFmtId="0" fontId="26" fillId="8" borderId="128" xfId="0" applyFont="1" applyFill="1" applyBorder="1" applyAlignment="1">
      <alignment horizontal="center" vertical="center"/>
    </xf>
    <xf numFmtId="0" fontId="26" fillId="8" borderId="122" xfId="0" applyFont="1" applyFill="1" applyBorder="1" applyAlignment="1">
      <alignment horizontal="center" vertical="center"/>
    </xf>
    <xf numFmtId="0" fontId="27" fillId="8" borderId="127" xfId="0" applyFont="1" applyFill="1" applyBorder="1" applyAlignment="1">
      <alignment horizontal="center" vertical="center"/>
    </xf>
    <xf numFmtId="0" fontId="25" fillId="4" borderId="130" xfId="0" applyFont="1" applyFill="1" applyBorder="1" applyAlignment="1">
      <alignment horizontal="center" vertical="top" wrapText="1"/>
    </xf>
    <xf numFmtId="0" fontId="25" fillId="4" borderId="131" xfId="0" applyFont="1" applyFill="1" applyBorder="1" applyAlignment="1">
      <alignment horizontal="center" vertical="top" wrapText="1"/>
    </xf>
    <xf numFmtId="0" fontId="0" fillId="4" borderId="132" xfId="0" applyFill="1" applyBorder="1">
      <alignment vertical="center"/>
    </xf>
    <xf numFmtId="0" fontId="0" fillId="4" borderId="0" xfId="0" applyFill="1">
      <alignment vertical="center"/>
    </xf>
    <xf numFmtId="0" fontId="0" fillId="4" borderId="133" xfId="0" applyFill="1" applyBorder="1">
      <alignment vertical="center"/>
    </xf>
    <xf numFmtId="0" fontId="0" fillId="4" borderId="134" xfId="0" applyFill="1" applyBorder="1">
      <alignment vertical="center"/>
    </xf>
    <xf numFmtId="0" fontId="17" fillId="7" borderId="45" xfId="0" applyFont="1" applyFill="1" applyBorder="1" applyAlignment="1">
      <alignment horizontal="center" vertical="center"/>
    </xf>
    <xf numFmtId="0" fontId="18" fillId="3" borderId="46" xfId="0" applyFont="1" applyFill="1" applyBorder="1" applyAlignment="1">
      <alignment horizontal="left" vertical="center"/>
    </xf>
    <xf numFmtId="0" fontId="18" fillId="3" borderId="37" xfId="0" applyFont="1" applyFill="1" applyBorder="1">
      <alignment vertical="center"/>
    </xf>
    <xf numFmtId="0" fontId="5" fillId="3" borderId="135" xfId="0" applyFont="1" applyFill="1" applyBorder="1" applyAlignment="1">
      <alignment horizontal="center" vertical="center"/>
    </xf>
    <xf numFmtId="0" fontId="5" fillId="3" borderId="46" xfId="0" applyFont="1" applyFill="1" applyBorder="1" applyAlignment="1">
      <alignment horizontal="left" vertical="center"/>
    </xf>
    <xf numFmtId="0" fontId="0" fillId="3" borderId="108" xfId="0" applyFill="1" applyBorder="1">
      <alignment vertical="center"/>
    </xf>
    <xf numFmtId="0" fontId="0" fillId="3" borderId="46" xfId="0" applyFill="1" applyBorder="1">
      <alignment vertical="center"/>
    </xf>
    <xf numFmtId="0" fontId="0" fillId="3" borderId="109" xfId="0" applyFill="1" applyBorder="1">
      <alignment vertical="center"/>
    </xf>
    <xf numFmtId="0" fontId="5" fillId="3" borderId="64" xfId="0" applyFont="1" applyFill="1" applyBorder="1" applyAlignment="1">
      <alignment horizontal="center" vertical="center"/>
    </xf>
    <xf numFmtId="0" fontId="18" fillId="3" borderId="116" xfId="0" applyFont="1" applyFill="1" applyBorder="1" applyAlignment="1">
      <alignment horizontal="left" vertical="center"/>
    </xf>
    <xf numFmtId="0" fontId="0" fillId="0" borderId="0" xfId="0" applyAlignment="1">
      <alignment horizontal="left" vertical="center"/>
    </xf>
    <xf numFmtId="0" fontId="17" fillId="7" borderId="136" xfId="0" applyFont="1" applyFill="1" applyBorder="1" applyAlignment="1">
      <alignment horizontal="center" vertical="center"/>
    </xf>
    <xf numFmtId="0" fontId="17" fillId="7" borderId="137" xfId="0" applyFont="1" applyFill="1" applyBorder="1" applyAlignment="1">
      <alignment horizontal="center" vertical="center"/>
    </xf>
    <xf numFmtId="0" fontId="17" fillId="7" borderId="138" xfId="0" applyFont="1" applyFill="1" applyBorder="1" applyAlignment="1">
      <alignment horizontal="center" vertical="center"/>
    </xf>
    <xf numFmtId="49" fontId="17" fillId="7" borderId="139" xfId="0" applyNumberFormat="1" applyFont="1" applyFill="1" applyBorder="1" applyAlignment="1">
      <alignment horizontal="center" vertical="center"/>
    </xf>
    <xf numFmtId="0" fontId="18" fillId="3" borderId="140" xfId="0" applyFont="1" applyFill="1" applyBorder="1">
      <alignment vertical="center"/>
    </xf>
    <xf numFmtId="0" fontId="28" fillId="3" borderId="141" xfId="0" applyFont="1" applyFill="1" applyBorder="1">
      <alignment vertical="center"/>
    </xf>
    <xf numFmtId="0" fontId="28" fillId="3" borderId="140" xfId="0" applyFont="1" applyFill="1" applyBorder="1">
      <alignment vertical="center"/>
    </xf>
    <xf numFmtId="0" fontId="28" fillId="3" borderId="142" xfId="0" applyFont="1" applyFill="1" applyBorder="1">
      <alignment vertical="center"/>
    </xf>
    <xf numFmtId="0" fontId="29" fillId="3" borderId="142" xfId="0" applyFont="1" applyFill="1" applyBorder="1">
      <alignment vertical="center"/>
    </xf>
    <xf numFmtId="49" fontId="28" fillId="3" borderId="142" xfId="0" applyNumberFormat="1" applyFont="1" applyFill="1" applyBorder="1">
      <alignment vertical="center"/>
    </xf>
    <xf numFmtId="0" fontId="28" fillId="3" borderId="143" xfId="0" applyFont="1" applyFill="1" applyBorder="1">
      <alignment vertical="center"/>
    </xf>
    <xf numFmtId="0" fontId="28" fillId="3" borderId="144" xfId="0" applyFont="1" applyFill="1" applyBorder="1">
      <alignment vertical="center"/>
    </xf>
    <xf numFmtId="0" fontId="28" fillId="0" borderId="0" xfId="0" applyFont="1">
      <alignment vertical="center"/>
    </xf>
    <xf numFmtId="0" fontId="31" fillId="0" borderId="0" xfId="0" applyFont="1">
      <alignment vertical="center"/>
    </xf>
    <xf numFmtId="0" fontId="18" fillId="0" borderId="145" xfId="0" applyFont="1" applyBorder="1">
      <alignment vertical="center"/>
    </xf>
    <xf numFmtId="0" fontId="0" fillId="0" borderId="146" xfId="0" applyBorder="1">
      <alignment vertical="center"/>
    </xf>
    <xf numFmtId="0" fontId="18" fillId="3" borderId="143" xfId="0" applyFont="1" applyFill="1" applyBorder="1">
      <alignment vertical="center"/>
    </xf>
    <xf numFmtId="0" fontId="18" fillId="0" borderId="146" xfId="0" applyFont="1" applyBorder="1">
      <alignment vertical="center"/>
    </xf>
    <xf numFmtId="49" fontId="28" fillId="3" borderId="144" xfId="0" applyNumberFormat="1" applyFont="1" applyFill="1" applyBorder="1">
      <alignment vertical="center"/>
    </xf>
    <xf numFmtId="49" fontId="0" fillId="0" borderId="0" xfId="0" applyNumberFormat="1">
      <alignment vertical="center"/>
    </xf>
    <xf numFmtId="0" fontId="0" fillId="8" borderId="128" xfId="0" applyFill="1" applyBorder="1" applyAlignment="1">
      <alignment horizontal="left" vertical="center"/>
    </xf>
    <xf numFmtId="0" fontId="0" fillId="8" borderId="122" xfId="0" applyFill="1" applyBorder="1" applyAlignment="1">
      <alignment horizontal="left" vertical="center"/>
    </xf>
    <xf numFmtId="0" fontId="0" fillId="4" borderId="0" xfId="0" applyFill="1" applyBorder="1">
      <alignment vertical="center"/>
    </xf>
    <xf numFmtId="0" fontId="25" fillId="4" borderId="147" xfId="0" applyFont="1" applyFill="1" applyBorder="1" applyAlignment="1">
      <alignment horizontal="center" vertical="top" wrapText="1"/>
    </xf>
    <xf numFmtId="0" fontId="25" fillId="4" borderId="148" xfId="0" applyFont="1" applyFill="1" applyBorder="1" applyAlignment="1">
      <alignment horizontal="center" vertical="top" wrapText="1"/>
    </xf>
    <xf numFmtId="0" fontId="0" fillId="4" borderId="149" xfId="0" applyFill="1" applyBorder="1">
      <alignment vertical="center"/>
    </xf>
    <xf numFmtId="0" fontId="0" fillId="4" borderId="150" xfId="0" applyFill="1" applyBorder="1">
      <alignment vertical="center"/>
    </xf>
    <xf numFmtId="0" fontId="0" fillId="4" borderId="151" xfId="0" applyFill="1" applyBorder="1">
      <alignment vertical="center"/>
    </xf>
    <xf numFmtId="0" fontId="5" fillId="0" borderId="158" xfId="0" applyFont="1" applyFill="1" applyBorder="1" applyAlignment="1">
      <alignment horizontal="right" vertical="center"/>
    </xf>
    <xf numFmtId="0" fontId="5" fillId="0" borderId="12" xfId="0" applyFont="1" applyFill="1" applyBorder="1" applyAlignment="1">
      <alignment horizontal="right" vertical="center"/>
    </xf>
    <xf numFmtId="0" fontId="5" fillId="0" borderId="16" xfId="0" applyFont="1" applyFill="1" applyBorder="1" applyAlignment="1">
      <alignment horizontal="center" vertical="center"/>
    </xf>
    <xf numFmtId="0" fontId="5" fillId="0" borderId="164" xfId="0" applyFont="1" applyBorder="1">
      <alignment vertical="center"/>
    </xf>
    <xf numFmtId="0" fontId="5" fillId="0" borderId="47" xfId="0" applyFont="1" applyBorder="1" applyAlignment="1">
      <alignment horizontal="right" vertical="center"/>
    </xf>
    <xf numFmtId="0" fontId="5" fillId="0" borderId="164" xfId="0" applyFont="1" applyFill="1" applyBorder="1" applyAlignment="1">
      <alignment vertical="center"/>
    </xf>
    <xf numFmtId="0" fontId="5" fillId="0" borderId="165" xfId="0" applyFont="1" applyFill="1" applyBorder="1" applyAlignment="1">
      <alignment vertical="center"/>
    </xf>
    <xf numFmtId="0" fontId="5" fillId="0" borderId="164" xfId="0" applyFont="1" applyFill="1" applyBorder="1">
      <alignment vertical="center"/>
    </xf>
    <xf numFmtId="0" fontId="5" fillId="0" borderId="165" xfId="0" applyFont="1" applyFill="1" applyBorder="1">
      <alignment vertical="center"/>
    </xf>
    <xf numFmtId="0" fontId="23" fillId="11" borderId="124" xfId="0" applyFont="1" applyFill="1" applyBorder="1" applyAlignment="1">
      <alignment horizontal="center" vertical="top" wrapText="1"/>
    </xf>
    <xf numFmtId="0" fontId="23" fillId="11" borderId="125" xfId="0" applyFont="1" applyFill="1" applyBorder="1" applyAlignment="1">
      <alignment horizontal="center" vertical="top" wrapText="1"/>
    </xf>
    <xf numFmtId="0" fontId="23" fillId="11" borderId="126" xfId="0" applyFont="1" applyFill="1" applyBorder="1" applyAlignment="1">
      <alignment horizontal="center" vertical="top" wrapText="1"/>
    </xf>
    <xf numFmtId="0" fontId="5" fillId="0" borderId="113" xfId="0" applyFont="1" applyFill="1" applyBorder="1" applyAlignment="1">
      <alignment horizontal="center" vertical="center"/>
    </xf>
    <xf numFmtId="0" fontId="0" fillId="0" borderId="0" xfId="0" applyBorder="1" applyAlignment="1">
      <alignment horizontal="center" vertical="center"/>
    </xf>
    <xf numFmtId="0" fontId="5" fillId="0" borderId="114" xfId="0" applyFont="1" applyFill="1" applyBorder="1" applyAlignment="1">
      <alignment horizontal="center" vertical="center"/>
    </xf>
    <xf numFmtId="0" fontId="5" fillId="3" borderId="175" xfId="0" applyFont="1" applyFill="1" applyBorder="1" applyAlignment="1">
      <alignment horizontal="center" vertical="center"/>
    </xf>
    <xf numFmtId="0" fontId="8" fillId="0" borderId="0" xfId="0" applyFont="1" applyAlignment="1">
      <alignment vertical="center"/>
    </xf>
    <xf numFmtId="0" fontId="11" fillId="0" borderId="3" xfId="0" applyFont="1" applyFill="1" applyBorder="1" applyAlignment="1">
      <alignment horizontal="left" vertical="center"/>
    </xf>
    <xf numFmtId="0" fontId="5" fillId="10" borderId="3" xfId="0" applyFont="1" applyFill="1" applyBorder="1" applyAlignment="1" applyProtection="1">
      <alignment horizontal="left" vertical="center" wrapText="1"/>
      <protection locked="0"/>
    </xf>
    <xf numFmtId="0" fontId="5" fillId="10" borderId="14" xfId="0" applyFont="1" applyFill="1" applyBorder="1" applyAlignment="1" applyProtection="1">
      <alignment horizontal="left" vertical="center" wrapText="1"/>
      <protection locked="0"/>
    </xf>
    <xf numFmtId="0" fontId="32" fillId="0" borderId="153" xfId="0" applyFont="1" applyFill="1" applyBorder="1" applyAlignment="1">
      <alignment horizontal="center" vertical="center"/>
    </xf>
    <xf numFmtId="0" fontId="32" fillId="0" borderId="154"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4" xfId="0" applyFont="1" applyFill="1" applyBorder="1" applyAlignment="1">
      <alignment horizontal="center" vertical="center"/>
    </xf>
    <xf numFmtId="0" fontId="22" fillId="10" borderId="5" xfId="0" applyFont="1" applyFill="1" applyBorder="1" applyAlignment="1" applyProtection="1">
      <alignment horizontal="left" vertical="top" wrapText="1"/>
      <protection locked="0"/>
    </xf>
    <xf numFmtId="0" fontId="22" fillId="10" borderId="6" xfId="0" applyFont="1" applyFill="1" applyBorder="1" applyAlignment="1" applyProtection="1">
      <alignment horizontal="left" vertical="top" wrapText="1"/>
      <protection locked="0"/>
    </xf>
    <xf numFmtId="0" fontId="22" fillId="10" borderId="15" xfId="0" applyFont="1" applyFill="1" applyBorder="1" applyAlignment="1" applyProtection="1">
      <alignment horizontal="left" vertical="top" wrapText="1"/>
      <protection locked="0"/>
    </xf>
    <xf numFmtId="0" fontId="5" fillId="10" borderId="3" xfId="0" applyFont="1" applyFill="1" applyBorder="1" applyAlignment="1" applyProtection="1">
      <alignment vertical="center"/>
      <protection locked="0"/>
    </xf>
    <xf numFmtId="176" fontId="5" fillId="10" borderId="3" xfId="0" applyNumberFormat="1" applyFont="1" applyFill="1" applyBorder="1" applyAlignment="1" applyProtection="1">
      <alignment horizontal="right" vertical="center"/>
      <protection locked="0"/>
    </xf>
    <xf numFmtId="176" fontId="5" fillId="10" borderId="14" xfId="0" applyNumberFormat="1" applyFont="1" applyFill="1" applyBorder="1" applyAlignment="1" applyProtection="1">
      <alignment horizontal="right" vertical="center"/>
      <protection locked="0"/>
    </xf>
    <xf numFmtId="0" fontId="5" fillId="0" borderId="6" xfId="0" applyFont="1" applyFill="1" applyBorder="1" applyAlignment="1">
      <alignment horizontal="left" vertical="center"/>
    </xf>
    <xf numFmtId="0" fontId="5" fillId="0" borderId="15" xfId="0" applyFont="1" applyFill="1" applyBorder="1" applyAlignment="1">
      <alignment horizontal="left" vertical="center"/>
    </xf>
    <xf numFmtId="0" fontId="5" fillId="0" borderId="30" xfId="0" applyFont="1" applyFill="1" applyBorder="1" applyAlignment="1">
      <alignment horizontal="right" vertical="center"/>
    </xf>
    <xf numFmtId="0" fontId="5" fillId="0" borderId="3" xfId="0" applyFont="1" applyFill="1" applyBorder="1" applyAlignment="1">
      <alignment horizontal="right" vertical="center"/>
    </xf>
    <xf numFmtId="49" fontId="16" fillId="10" borderId="0" xfId="0" applyNumberFormat="1" applyFont="1" applyFill="1" applyBorder="1" applyAlignment="1" applyProtection="1">
      <alignment vertical="center" wrapText="1"/>
      <protection locked="0"/>
    </xf>
    <xf numFmtId="49" fontId="16" fillId="10" borderId="35" xfId="0" applyNumberFormat="1" applyFont="1" applyFill="1" applyBorder="1" applyAlignment="1" applyProtection="1">
      <alignment vertical="center" wrapText="1"/>
      <protection locked="0"/>
    </xf>
    <xf numFmtId="0" fontId="5" fillId="10" borderId="3" xfId="0" applyFont="1" applyFill="1" applyBorder="1" applyAlignment="1" applyProtection="1">
      <alignment horizontal="left" vertical="center"/>
      <protection locked="0"/>
    </xf>
    <xf numFmtId="0" fontId="5" fillId="10" borderId="14" xfId="0" applyFont="1" applyFill="1" applyBorder="1" applyAlignment="1" applyProtection="1">
      <alignment horizontal="left" vertical="center"/>
      <protection locked="0"/>
    </xf>
    <xf numFmtId="0" fontId="5" fillId="0" borderId="3" xfId="0" applyFont="1" applyFill="1" applyBorder="1" applyAlignment="1">
      <alignment horizontal="left" vertical="center"/>
    </xf>
    <xf numFmtId="0" fontId="14" fillId="5" borderId="0" xfId="0" applyFont="1" applyFill="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10" borderId="5" xfId="0" applyFont="1" applyFill="1" applyBorder="1" applyAlignment="1" applyProtection="1">
      <alignment horizontal="left" vertical="center" wrapText="1"/>
      <protection locked="0"/>
    </xf>
    <xf numFmtId="0" fontId="5" fillId="10" borderId="6" xfId="0" applyFont="1" applyFill="1" applyBorder="1" applyAlignment="1" applyProtection="1">
      <alignment horizontal="left" vertical="center" wrapText="1"/>
      <protection locked="0"/>
    </xf>
    <xf numFmtId="0" fontId="5" fillId="10" borderId="15" xfId="0" applyFont="1" applyFill="1" applyBorder="1" applyAlignment="1" applyProtection="1">
      <alignment horizontal="left" vertical="center" wrapText="1"/>
      <protection locked="0"/>
    </xf>
    <xf numFmtId="49" fontId="16" fillId="10" borderId="0" xfId="0" applyNumberFormat="1" applyFont="1" applyFill="1" applyBorder="1" applyAlignment="1" applyProtection="1">
      <alignment horizontal="left" vertical="center" wrapText="1"/>
      <protection locked="0"/>
    </xf>
    <xf numFmtId="49" fontId="16" fillId="10" borderId="35" xfId="0" applyNumberFormat="1" applyFont="1" applyFill="1" applyBorder="1" applyAlignment="1" applyProtection="1">
      <alignment horizontal="left" vertical="center" wrapText="1"/>
      <protection locked="0"/>
    </xf>
    <xf numFmtId="0" fontId="5" fillId="10" borderId="5" xfId="0" applyFont="1" applyFill="1" applyBorder="1" applyAlignment="1" applyProtection="1">
      <alignment horizontal="left" vertical="center"/>
      <protection locked="0"/>
    </xf>
    <xf numFmtId="0" fontId="5" fillId="10" borderId="6" xfId="0" applyFont="1" applyFill="1" applyBorder="1" applyAlignment="1" applyProtection="1">
      <alignment horizontal="left" vertical="center"/>
      <protection locked="0"/>
    </xf>
    <xf numFmtId="0" fontId="5" fillId="10" borderId="15" xfId="0" applyFont="1" applyFill="1" applyBorder="1" applyAlignment="1" applyProtection="1">
      <alignment horizontal="left" vertical="center"/>
      <protection locked="0"/>
    </xf>
    <xf numFmtId="49" fontId="5" fillId="10" borderId="3" xfId="0" applyNumberFormat="1" applyFont="1" applyFill="1" applyBorder="1" applyAlignment="1" applyProtection="1">
      <alignment horizontal="left" vertical="center" wrapText="1"/>
      <protection locked="0"/>
    </xf>
    <xf numFmtId="0" fontId="14" fillId="6" borderId="0" xfId="0" applyFont="1" applyFill="1" applyAlignment="1">
      <alignment horizontal="right" vertical="center"/>
    </xf>
    <xf numFmtId="0" fontId="6" fillId="6" borderId="0" xfId="0" applyFont="1" applyFill="1" applyAlignment="1">
      <alignment horizontal="right" vertical="center"/>
    </xf>
    <xf numFmtId="0" fontId="6" fillId="9" borderId="82" xfId="0" applyFont="1" applyFill="1" applyBorder="1" applyAlignment="1" applyProtection="1">
      <alignment horizontal="center" vertical="center"/>
      <protection locked="0"/>
    </xf>
    <xf numFmtId="0" fontId="6" fillId="9" borderId="83" xfId="0" applyFont="1" applyFill="1" applyBorder="1" applyAlignment="1" applyProtection="1">
      <alignment horizontal="center" vertical="center"/>
      <protection locked="0"/>
    </xf>
    <xf numFmtId="0" fontId="6" fillId="9" borderId="84" xfId="0" applyFont="1" applyFill="1" applyBorder="1" applyAlignment="1" applyProtection="1">
      <alignment horizontal="center" vertical="center"/>
      <protection locked="0"/>
    </xf>
    <xf numFmtId="0" fontId="6" fillId="6" borderId="2" xfId="0" applyFont="1" applyFill="1" applyBorder="1" applyAlignment="1" applyProtection="1">
      <alignment horizontal="left" vertical="center"/>
      <protection locked="0"/>
    </xf>
    <xf numFmtId="0" fontId="6" fillId="6" borderId="0" xfId="0" applyFont="1" applyFill="1" applyAlignment="1" applyProtection="1">
      <alignment horizontal="left" vertical="center"/>
      <protection locked="0"/>
    </xf>
    <xf numFmtId="0" fontId="9" fillId="0" borderId="3" xfId="0" applyFont="1" applyFill="1" applyBorder="1" applyAlignment="1">
      <alignment horizontal="left" vertical="center"/>
    </xf>
    <xf numFmtId="0" fontId="9" fillId="0" borderId="14" xfId="0" applyFont="1" applyFill="1" applyBorder="1" applyAlignment="1">
      <alignment horizontal="left" vertical="center"/>
    </xf>
    <xf numFmtId="0" fontId="11" fillId="0" borderId="155" xfId="0" applyFont="1" applyFill="1" applyBorder="1" applyAlignment="1">
      <alignment horizontal="left" vertical="center"/>
    </xf>
    <xf numFmtId="0" fontId="11" fillId="0" borderId="156" xfId="0" applyFont="1" applyFill="1" applyBorder="1" applyAlignment="1">
      <alignment horizontal="left" vertical="center"/>
    </xf>
    <xf numFmtId="0" fontId="11" fillId="0" borderId="157" xfId="0" applyFont="1" applyFill="1" applyBorder="1" applyAlignment="1">
      <alignment horizontal="left" vertical="center"/>
    </xf>
    <xf numFmtId="49" fontId="5" fillId="10" borderId="5" xfId="0" quotePrefix="1" applyNumberFormat="1" applyFont="1" applyFill="1" applyBorder="1" applyAlignment="1" applyProtection="1">
      <alignment horizontal="left" vertical="center" wrapText="1"/>
      <protection locked="0"/>
    </xf>
    <xf numFmtId="49" fontId="5" fillId="10" borderId="6" xfId="0" quotePrefix="1" applyNumberFormat="1" applyFont="1" applyFill="1" applyBorder="1" applyAlignment="1" applyProtection="1">
      <alignment horizontal="left" vertical="center" wrapText="1"/>
      <protection locked="0"/>
    </xf>
    <xf numFmtId="49" fontId="5" fillId="10" borderId="15" xfId="0" quotePrefix="1" applyNumberFormat="1" applyFont="1" applyFill="1" applyBorder="1" applyAlignment="1" applyProtection="1">
      <alignment horizontal="left" vertical="center" wrapText="1"/>
      <protection locked="0"/>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10" borderId="19" xfId="0" applyFont="1" applyFill="1" applyBorder="1" applyAlignment="1" applyProtection="1">
      <alignment vertical="center"/>
      <protection locked="0"/>
    </xf>
    <xf numFmtId="0" fontId="5" fillId="0" borderId="3" xfId="0" applyFont="1" applyFill="1" applyBorder="1" applyAlignment="1">
      <alignment horizontal="center" vertical="center"/>
    </xf>
    <xf numFmtId="0" fontId="9" fillId="0" borderId="32" xfId="0" applyFont="1" applyFill="1" applyBorder="1" applyAlignment="1">
      <alignment horizontal="left" vertical="center"/>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5" fillId="4" borderId="0" xfId="0" applyFont="1" applyFill="1" applyBorder="1" applyAlignment="1">
      <alignment horizontal="center" vertical="center"/>
    </xf>
    <xf numFmtId="0" fontId="5" fillId="4" borderId="0" xfId="0" quotePrefix="1" applyFont="1" applyFill="1" applyBorder="1" applyAlignment="1">
      <alignment horizontal="center"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10" borderId="152" xfId="0" applyFont="1" applyFill="1" applyBorder="1" applyAlignment="1" applyProtection="1">
      <alignment horizontal="left" vertical="top" wrapText="1"/>
      <protection locked="0"/>
    </xf>
    <xf numFmtId="0" fontId="5" fillId="10" borderId="66" xfId="0" applyFont="1" applyFill="1" applyBorder="1" applyAlignment="1" applyProtection="1">
      <alignment horizontal="left" vertical="top" wrapText="1"/>
      <protection locked="0"/>
    </xf>
    <xf numFmtId="0" fontId="5" fillId="10" borderId="67" xfId="0" applyFont="1" applyFill="1" applyBorder="1" applyAlignment="1" applyProtection="1">
      <alignment horizontal="left" vertical="top" wrapText="1"/>
      <protection locked="0"/>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10" borderId="10" xfId="0" applyFont="1" applyFill="1" applyBorder="1" applyAlignment="1" applyProtection="1">
      <alignment horizontal="left" vertical="center" wrapText="1"/>
      <protection locked="0"/>
    </xf>
    <xf numFmtId="0" fontId="5" fillId="10" borderId="11" xfId="0" applyFont="1" applyFill="1" applyBorder="1" applyAlignment="1" applyProtection="1">
      <alignment horizontal="left" vertical="center" wrapText="1"/>
      <protection locked="0"/>
    </xf>
    <xf numFmtId="0" fontId="5" fillId="0" borderId="0" xfId="0" applyFont="1" applyFill="1" applyBorder="1" applyAlignment="1">
      <alignment horizontal="right" vertical="center"/>
    </xf>
    <xf numFmtId="0" fontId="8" fillId="0" borderId="0" xfId="0" applyFont="1" applyFill="1" applyBorder="1" applyAlignment="1">
      <alignment horizontal="left" vertical="top" wrapText="1"/>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10" borderId="26" xfId="0" applyFont="1" applyFill="1" applyBorder="1" applyAlignment="1" applyProtection="1">
      <alignment horizontal="left" vertical="center"/>
      <protection locked="0"/>
    </xf>
    <xf numFmtId="0" fontId="5" fillId="10" borderId="27" xfId="0" applyFont="1" applyFill="1" applyBorder="1" applyAlignment="1" applyProtection="1">
      <alignment horizontal="left" vertical="center"/>
      <protection locked="0"/>
    </xf>
    <xf numFmtId="0" fontId="5" fillId="10" borderId="28" xfId="0" applyFont="1" applyFill="1" applyBorder="1" applyAlignment="1" applyProtection="1">
      <alignment horizontal="left" vertical="center"/>
      <protection locked="0"/>
    </xf>
    <xf numFmtId="0" fontId="9" fillId="0" borderId="23"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Alignment="1">
      <alignment horizontal="right" vertical="center"/>
    </xf>
    <xf numFmtId="0" fontId="5" fillId="0" borderId="31" xfId="0" applyFont="1" applyFill="1" applyBorder="1" applyAlignment="1">
      <alignment horizontal="right" vertical="center"/>
    </xf>
    <xf numFmtId="0" fontId="5" fillId="0" borderId="19" xfId="0" applyFont="1" applyFill="1" applyBorder="1" applyAlignment="1">
      <alignment horizontal="right" vertical="center"/>
    </xf>
    <xf numFmtId="0" fontId="5" fillId="10" borderId="19" xfId="0" applyFont="1" applyFill="1" applyBorder="1" applyAlignment="1" applyProtection="1">
      <alignment horizontal="left" vertical="center" wrapText="1"/>
      <protection locked="0"/>
    </xf>
    <xf numFmtId="0" fontId="5" fillId="0" borderId="52" xfId="0" applyFont="1" applyFill="1" applyBorder="1" applyAlignment="1">
      <alignment horizontal="left" vertical="center"/>
    </xf>
    <xf numFmtId="0" fontId="5" fillId="0" borderId="51" xfId="0" applyFont="1" applyFill="1" applyBorder="1" applyAlignment="1">
      <alignment horizontal="left" vertical="center"/>
    </xf>
    <xf numFmtId="0" fontId="5" fillId="10" borderId="51" xfId="0" applyFont="1" applyFill="1" applyBorder="1" applyAlignment="1" applyProtection="1">
      <alignment horizontal="left" vertical="center" wrapText="1"/>
      <protection locked="0"/>
    </xf>
    <xf numFmtId="0" fontId="5" fillId="10" borderId="54" xfId="0" applyFont="1" applyFill="1" applyBorder="1" applyAlignment="1" applyProtection="1">
      <alignment horizontal="left" vertical="center" wrapText="1"/>
      <protection locked="0"/>
    </xf>
    <xf numFmtId="0" fontId="5" fillId="10" borderId="50" xfId="0" applyFont="1" applyFill="1" applyBorder="1" applyAlignment="1" applyProtection="1">
      <alignment horizontal="left" vertical="center" wrapText="1"/>
      <protection locked="0"/>
    </xf>
    <xf numFmtId="0" fontId="5" fillId="10" borderId="53" xfId="0" applyFont="1" applyFill="1" applyBorder="1" applyAlignment="1" applyProtection="1">
      <alignment horizontal="left" vertical="center" wrapText="1"/>
      <protection locked="0"/>
    </xf>
    <xf numFmtId="0" fontId="5" fillId="0" borderId="55" xfId="0" applyFont="1" applyFill="1" applyBorder="1" applyAlignment="1">
      <alignment horizontal="left" vertical="top" wrapText="1"/>
    </xf>
    <xf numFmtId="0" fontId="5" fillId="0" borderId="50" xfId="0" applyFont="1" applyFill="1" applyBorder="1" applyAlignment="1">
      <alignment horizontal="left" vertical="top" wrapText="1"/>
    </xf>
    <xf numFmtId="0" fontId="5" fillId="0" borderId="58" xfId="0" applyFont="1" applyFill="1" applyBorder="1" applyAlignment="1">
      <alignment horizontal="left" vertical="center"/>
    </xf>
    <xf numFmtId="0" fontId="5" fillId="0" borderId="56" xfId="0" applyFont="1" applyFill="1" applyBorder="1" applyAlignment="1">
      <alignment horizontal="left" vertical="center"/>
    </xf>
    <xf numFmtId="178" fontId="5" fillId="10" borderId="60" xfId="0" applyNumberFormat="1" applyFont="1" applyFill="1" applyBorder="1" applyAlignment="1" applyProtection="1">
      <alignment horizontal="left" vertical="center"/>
      <protection locked="0"/>
    </xf>
    <xf numFmtId="178" fontId="5" fillId="10" borderId="61" xfId="0" applyNumberFormat="1" applyFont="1" applyFill="1" applyBorder="1" applyAlignment="1" applyProtection="1">
      <alignment horizontal="left" vertical="center"/>
      <protection locked="0"/>
    </xf>
    <xf numFmtId="178" fontId="5" fillId="10" borderId="62" xfId="0" applyNumberFormat="1" applyFont="1" applyFill="1" applyBorder="1" applyAlignment="1" applyProtection="1">
      <alignment horizontal="left" vertical="center"/>
      <protection locked="0"/>
    </xf>
    <xf numFmtId="179" fontId="5" fillId="10" borderId="60" xfId="0" applyNumberFormat="1" applyFont="1" applyFill="1" applyBorder="1" applyAlignment="1" applyProtection="1">
      <alignment horizontal="left" vertical="center"/>
      <protection locked="0"/>
    </xf>
    <xf numFmtId="179" fontId="5" fillId="10" borderId="61" xfId="0" applyNumberFormat="1" applyFont="1" applyFill="1" applyBorder="1" applyAlignment="1" applyProtection="1">
      <alignment horizontal="left" vertical="center"/>
      <protection locked="0"/>
    </xf>
    <xf numFmtId="179" fontId="5" fillId="10" borderId="62" xfId="0" applyNumberFormat="1" applyFont="1" applyFill="1" applyBorder="1" applyAlignment="1" applyProtection="1">
      <alignment horizontal="left" vertical="center"/>
      <protection locked="0"/>
    </xf>
    <xf numFmtId="0" fontId="5" fillId="10" borderId="60" xfId="0" applyFont="1" applyFill="1" applyBorder="1" applyAlignment="1" applyProtection="1">
      <alignment vertical="center"/>
      <protection locked="0"/>
    </xf>
    <xf numFmtId="0" fontId="5" fillId="10" borderId="61" xfId="0" applyFont="1" applyFill="1" applyBorder="1" applyAlignment="1" applyProtection="1">
      <alignment vertical="center"/>
      <protection locked="0"/>
    </xf>
    <xf numFmtId="0" fontId="5" fillId="10" borderId="58" xfId="0" applyFont="1" applyFill="1" applyBorder="1" applyAlignment="1" applyProtection="1">
      <alignment vertical="center"/>
      <protection locked="0"/>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10" borderId="56" xfId="0" applyFont="1" applyFill="1" applyBorder="1" applyAlignment="1" applyProtection="1">
      <alignment horizontal="left" vertical="center" wrapText="1"/>
      <protection locked="0"/>
    </xf>
    <xf numFmtId="0" fontId="5" fillId="10" borderId="57" xfId="0" applyFont="1" applyFill="1" applyBorder="1" applyAlignment="1" applyProtection="1">
      <alignment horizontal="left" vertical="center" wrapText="1"/>
      <protection locked="0"/>
    </xf>
    <xf numFmtId="0" fontId="9" fillId="0" borderId="0" xfId="0" applyFont="1" applyBorder="1" applyAlignment="1">
      <alignment horizontal="right" vertical="top" wrapText="1"/>
    </xf>
    <xf numFmtId="0" fontId="22" fillId="0" borderId="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5" fillId="10" borderId="68" xfId="0" applyFont="1" applyFill="1" applyBorder="1" applyAlignment="1" applyProtection="1">
      <alignment horizontal="center" vertical="center"/>
      <protection locked="0"/>
    </xf>
    <xf numFmtId="0" fontId="5" fillId="10" borderId="36" xfId="0" applyFont="1" applyFill="1" applyBorder="1" applyAlignment="1" applyProtection="1">
      <alignment horizontal="center" vertical="center"/>
      <protection locked="0"/>
    </xf>
    <xf numFmtId="0" fontId="5" fillId="10" borderId="33" xfId="0" applyFont="1" applyFill="1" applyBorder="1" applyAlignment="1" applyProtection="1">
      <alignment horizontal="center" vertical="center"/>
      <protection locked="0"/>
    </xf>
    <xf numFmtId="0" fontId="9" fillId="0" borderId="68"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22" fillId="0" borderId="5" xfId="0" applyFont="1" applyFill="1" applyBorder="1" applyAlignment="1">
      <alignment horizontal="right" vertical="center"/>
    </xf>
    <xf numFmtId="0" fontId="22" fillId="0" borderId="6" xfId="0" applyFont="1" applyFill="1" applyBorder="1" applyAlignment="1">
      <alignment horizontal="right" vertical="center"/>
    </xf>
    <xf numFmtId="176" fontId="5" fillId="10" borderId="5" xfId="0" applyNumberFormat="1" applyFont="1" applyFill="1" applyBorder="1" applyAlignment="1" applyProtection="1">
      <alignment horizontal="right" vertical="center"/>
      <protection locked="0"/>
    </xf>
    <xf numFmtId="176" fontId="5" fillId="10" borderId="6" xfId="0" applyNumberFormat="1" applyFont="1" applyFill="1" applyBorder="1" applyAlignment="1" applyProtection="1">
      <alignment horizontal="right" vertical="center"/>
      <protection locked="0"/>
    </xf>
    <xf numFmtId="0" fontId="9" fillId="0" borderId="71"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3" xfId="0" applyFont="1" applyFill="1" applyBorder="1" applyAlignment="1">
      <alignment horizontal="center" vertical="center"/>
    </xf>
    <xf numFmtId="0" fontId="22" fillId="0" borderId="19" xfId="0" applyFont="1" applyFill="1" applyBorder="1" applyAlignment="1">
      <alignment horizontal="center" vertical="center"/>
    </xf>
    <xf numFmtId="0" fontId="8" fillId="0" borderId="0" xfId="0" applyFont="1" applyAlignment="1">
      <alignment horizontal="center" vertical="center"/>
    </xf>
    <xf numFmtId="0" fontId="5" fillId="10" borderId="3" xfId="0" quotePrefix="1" applyFont="1" applyFill="1" applyBorder="1" applyAlignment="1" applyProtection="1">
      <alignment horizontal="left" vertical="center" wrapText="1"/>
      <protection locked="0"/>
    </xf>
    <xf numFmtId="0" fontId="5" fillId="10" borderId="14" xfId="0" quotePrefix="1" applyFont="1" applyFill="1" applyBorder="1" applyAlignment="1" applyProtection="1">
      <alignment horizontal="left" vertical="center" wrapText="1"/>
      <protection locked="0"/>
    </xf>
    <xf numFmtId="49" fontId="5" fillId="10" borderId="5" xfId="0" applyNumberFormat="1" applyFont="1" applyFill="1" applyBorder="1" applyAlignment="1" applyProtection="1">
      <alignment horizontal="left" vertical="center"/>
      <protection locked="0"/>
    </xf>
    <xf numFmtId="49" fontId="5" fillId="10" borderId="6" xfId="0" applyNumberFormat="1" applyFont="1" applyFill="1" applyBorder="1" applyAlignment="1" applyProtection="1">
      <alignment horizontal="left" vertical="center"/>
      <protection locked="0"/>
    </xf>
    <xf numFmtId="49" fontId="5" fillId="10" borderId="4" xfId="0" applyNumberFormat="1" applyFont="1" applyFill="1" applyBorder="1" applyAlignment="1" applyProtection="1">
      <alignment horizontal="left" vertical="center"/>
      <protection locked="0"/>
    </xf>
    <xf numFmtId="49" fontId="5" fillId="10" borderId="3" xfId="0" applyNumberFormat="1" applyFont="1" applyFill="1" applyBorder="1" applyAlignment="1" applyProtection="1">
      <alignment horizontal="left" vertical="top" wrapText="1"/>
      <protection locked="0"/>
    </xf>
    <xf numFmtId="49" fontId="5" fillId="10" borderId="14" xfId="0" applyNumberFormat="1" applyFont="1" applyFill="1" applyBorder="1" applyAlignment="1" applyProtection="1">
      <alignment horizontal="left" vertical="top" wrapText="1"/>
      <protection locked="0"/>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15" xfId="0" applyFont="1" applyFill="1" applyBorder="1" applyAlignment="1">
      <alignment horizontal="left" vertical="center"/>
    </xf>
    <xf numFmtId="0" fontId="5" fillId="0" borderId="55" xfId="0" applyFont="1" applyBorder="1" applyAlignment="1">
      <alignment horizontal="left" vertical="center"/>
    </xf>
    <xf numFmtId="0" fontId="5" fillId="0" borderId="50" xfId="0" applyFont="1" applyBorder="1" applyAlignment="1">
      <alignment horizontal="left" vertical="center"/>
    </xf>
    <xf numFmtId="49" fontId="5" fillId="10" borderId="50" xfId="0" applyNumberFormat="1" applyFont="1" applyFill="1" applyBorder="1" applyAlignment="1" applyProtection="1">
      <alignment horizontal="left" vertical="center"/>
      <protection locked="0"/>
    </xf>
    <xf numFmtId="0" fontId="5" fillId="0" borderId="53" xfId="0" applyFont="1" applyBorder="1" applyAlignment="1">
      <alignment horizontal="left" vertical="center"/>
    </xf>
    <xf numFmtId="3" fontId="5" fillId="0" borderId="6" xfId="0" applyNumberFormat="1" applyFont="1" applyFill="1" applyBorder="1" applyAlignment="1">
      <alignment horizontal="left" vertical="center"/>
    </xf>
    <xf numFmtId="3" fontId="5" fillId="0" borderId="4" xfId="0" applyNumberFormat="1" applyFont="1" applyFill="1" applyBorder="1" applyAlignment="1">
      <alignment horizontal="left" vertical="center"/>
    </xf>
    <xf numFmtId="49" fontId="5" fillId="10" borderId="56" xfId="0" applyNumberFormat="1" applyFont="1" applyFill="1" applyBorder="1" applyAlignment="1" applyProtection="1">
      <alignment horizontal="left" vertical="center"/>
      <protection locked="0"/>
    </xf>
    <xf numFmtId="0" fontId="5" fillId="0" borderId="168" xfId="0" applyFont="1" applyFill="1" applyBorder="1" applyAlignment="1">
      <alignment horizontal="left" vertical="center"/>
    </xf>
    <xf numFmtId="0" fontId="5" fillId="0" borderId="89" xfId="0" applyFont="1" applyFill="1" applyBorder="1" applyAlignment="1">
      <alignment horizontal="left" vertical="center"/>
    </xf>
    <xf numFmtId="0" fontId="5" fillId="0" borderId="169"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49" xfId="0" applyFont="1" applyFill="1" applyBorder="1" applyAlignment="1">
      <alignment horizontal="center" vertical="center"/>
    </xf>
    <xf numFmtId="177" fontId="5" fillId="10" borderId="63" xfId="0" applyNumberFormat="1" applyFont="1" applyFill="1" applyBorder="1" applyAlignment="1" applyProtection="1">
      <alignment horizontal="right" vertical="center"/>
      <protection locked="0"/>
    </xf>
    <xf numFmtId="177" fontId="5" fillId="10" borderId="36" xfId="0" applyNumberFormat="1" applyFont="1" applyFill="1" applyBorder="1" applyAlignment="1" applyProtection="1">
      <alignment horizontal="right" vertical="center"/>
      <protection locked="0"/>
    </xf>
    <xf numFmtId="177" fontId="11" fillId="10" borderId="63" xfId="0" applyNumberFormat="1" applyFont="1" applyFill="1" applyBorder="1" applyAlignment="1" applyProtection="1">
      <alignment horizontal="right" vertical="center"/>
      <protection locked="0"/>
    </xf>
    <xf numFmtId="177" fontId="11" fillId="10" borderId="36" xfId="0" applyNumberFormat="1" applyFont="1" applyFill="1" applyBorder="1" applyAlignment="1" applyProtection="1">
      <alignment horizontal="right" vertical="center"/>
      <protection locked="0"/>
    </xf>
    <xf numFmtId="0" fontId="5" fillId="10" borderId="63" xfId="0" applyFont="1" applyFill="1" applyBorder="1" applyAlignment="1" applyProtection="1">
      <alignment horizontal="right" vertical="center"/>
      <protection locked="0"/>
    </xf>
    <xf numFmtId="0" fontId="5" fillId="10" borderId="36" xfId="0" applyFont="1" applyFill="1" applyBorder="1" applyAlignment="1" applyProtection="1">
      <alignment horizontal="right" vertical="center"/>
      <protection locked="0"/>
    </xf>
    <xf numFmtId="0" fontId="5" fillId="0" borderId="47" xfId="0" applyFont="1" applyFill="1" applyBorder="1" applyAlignment="1">
      <alignment horizontal="left" vertical="center"/>
    </xf>
    <xf numFmtId="0" fontId="5" fillId="0" borderId="164" xfId="0" applyFont="1" applyFill="1" applyBorder="1" applyAlignment="1">
      <alignment horizontal="left" vertical="center"/>
    </xf>
    <xf numFmtId="0" fontId="5" fillId="0" borderId="55" xfId="0" applyFont="1" applyFill="1" applyBorder="1" applyAlignment="1">
      <alignment horizontal="left" vertical="center"/>
    </xf>
    <xf numFmtId="0" fontId="5" fillId="0" borderId="164" xfId="0" applyFont="1" applyFill="1" applyBorder="1" applyAlignment="1">
      <alignment horizontal="center" vertical="center"/>
    </xf>
    <xf numFmtId="0" fontId="10" fillId="10" borderId="164" xfId="0" applyFont="1" applyFill="1" applyBorder="1" applyAlignment="1" applyProtection="1">
      <alignment horizontal="right" vertical="center"/>
      <protection locked="0"/>
    </xf>
    <xf numFmtId="0" fontId="5" fillId="0" borderId="59" xfId="0" applyFont="1" applyFill="1" applyBorder="1" applyAlignment="1">
      <alignment horizontal="left" vertical="center"/>
    </xf>
    <xf numFmtId="0" fontId="5" fillId="0" borderId="61" xfId="0" applyFont="1" applyFill="1" applyBorder="1" applyAlignment="1">
      <alignment horizontal="left" vertical="center"/>
    </xf>
    <xf numFmtId="49" fontId="10" fillId="10" borderId="60" xfId="0" applyNumberFormat="1" applyFont="1" applyFill="1" applyBorder="1" applyAlignment="1" applyProtection="1">
      <alignment horizontal="center" vertical="center"/>
      <protection locked="0"/>
    </xf>
    <xf numFmtId="49" fontId="10" fillId="10" borderId="61" xfId="0" applyNumberFormat="1" applyFont="1" applyFill="1" applyBorder="1" applyAlignment="1" applyProtection="1">
      <alignment horizontal="center" vertical="center"/>
      <protection locked="0"/>
    </xf>
    <xf numFmtId="49" fontId="10" fillId="10" borderId="62" xfId="0" applyNumberFormat="1" applyFont="1" applyFill="1" applyBorder="1" applyAlignment="1" applyProtection="1">
      <alignment horizontal="center" vertical="center"/>
      <protection locked="0"/>
    </xf>
    <xf numFmtId="0" fontId="11" fillId="0" borderId="4" xfId="0" applyFont="1" applyFill="1" applyBorder="1" applyAlignment="1">
      <alignment horizontal="left" vertical="center"/>
    </xf>
    <xf numFmtId="0" fontId="5" fillId="0" borderId="86" xfId="0" applyFont="1" applyFill="1" applyBorder="1" applyAlignment="1">
      <alignment horizontal="left" vertical="center"/>
    </xf>
    <xf numFmtId="0" fontId="5" fillId="0" borderId="0" xfId="0" applyFont="1" applyFill="1" applyBorder="1" applyAlignment="1">
      <alignment horizontal="left" vertical="center"/>
    </xf>
    <xf numFmtId="0" fontId="5" fillId="0" borderId="161" xfId="0" applyFont="1" applyFill="1" applyBorder="1" applyAlignment="1">
      <alignment horizontal="left" vertical="center"/>
    </xf>
    <xf numFmtId="0" fontId="5" fillId="10" borderId="162" xfId="0" applyFont="1" applyFill="1" applyBorder="1" applyAlignment="1" applyProtection="1">
      <alignment horizontal="left" vertical="top" wrapText="1"/>
      <protection locked="0"/>
    </xf>
    <xf numFmtId="0" fontId="5" fillId="10" borderId="153" xfId="0" applyFont="1" applyFill="1" applyBorder="1" applyAlignment="1" applyProtection="1">
      <alignment horizontal="left" vertical="top" wrapText="1"/>
      <protection locked="0"/>
    </xf>
    <xf numFmtId="0" fontId="5" fillId="10" borderId="163" xfId="0" applyFont="1" applyFill="1" applyBorder="1" applyAlignment="1" applyProtection="1">
      <alignment horizontal="left" vertical="top" wrapText="1"/>
      <protection locked="0"/>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xf>
    <xf numFmtId="176" fontId="5" fillId="10" borderId="19" xfId="0" applyNumberFormat="1" applyFont="1" applyFill="1" applyBorder="1" applyAlignment="1" applyProtection="1">
      <alignment horizontal="right" vertical="center"/>
      <protection locked="0"/>
    </xf>
    <xf numFmtId="176" fontId="5" fillId="10" borderId="20" xfId="0" applyNumberFormat="1" applyFont="1" applyFill="1" applyBorder="1" applyAlignment="1" applyProtection="1">
      <alignment horizontal="right" vertical="center"/>
      <protection locked="0"/>
    </xf>
    <xf numFmtId="49" fontId="5" fillId="10" borderId="5" xfId="0" applyNumberFormat="1" applyFont="1" applyFill="1" applyBorder="1" applyAlignment="1" applyProtection="1">
      <alignment horizontal="left" vertical="center" wrapText="1"/>
      <protection locked="0"/>
    </xf>
    <xf numFmtId="49" fontId="5" fillId="10" borderId="6" xfId="0" applyNumberFormat="1" applyFont="1" applyFill="1" applyBorder="1" applyAlignment="1" applyProtection="1">
      <alignment horizontal="left" vertical="center" wrapText="1"/>
      <protection locked="0"/>
    </xf>
    <xf numFmtId="49" fontId="5" fillId="10" borderId="15" xfId="0" applyNumberFormat="1" applyFont="1" applyFill="1" applyBorder="1" applyAlignment="1" applyProtection="1">
      <alignment horizontal="left" vertical="center" wrapText="1"/>
      <protection locked="0"/>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9" xfId="0" applyFont="1" applyFill="1" applyBorder="1" applyAlignment="1">
      <alignment horizontal="center" vertical="center"/>
    </xf>
    <xf numFmtId="0" fontId="5" fillId="10" borderId="26" xfId="0" applyFont="1" applyFill="1" applyBorder="1" applyAlignment="1" applyProtection="1">
      <alignment vertical="center"/>
      <protection locked="0"/>
    </xf>
    <xf numFmtId="0" fontId="5" fillId="10" borderId="27" xfId="0" applyFont="1" applyFill="1" applyBorder="1" applyAlignment="1" applyProtection="1">
      <alignment vertical="center"/>
      <protection locked="0"/>
    </xf>
    <xf numFmtId="0" fontId="5" fillId="10" borderId="18" xfId="0" applyFont="1" applyFill="1" applyBorder="1" applyAlignment="1" applyProtection="1">
      <alignment vertical="center"/>
      <protection locked="0"/>
    </xf>
    <xf numFmtId="0" fontId="5" fillId="10" borderId="3" xfId="0" applyFont="1" applyFill="1" applyBorder="1" applyAlignment="1" applyProtection="1">
      <alignment horizontal="left" vertical="top" wrapText="1"/>
      <protection locked="0"/>
    </xf>
    <xf numFmtId="0" fontId="5" fillId="10" borderId="14" xfId="0" applyFont="1" applyFill="1" applyBorder="1" applyAlignment="1" applyProtection="1">
      <alignment horizontal="left" vertical="top" wrapText="1"/>
      <protection locked="0"/>
    </xf>
    <xf numFmtId="0" fontId="5" fillId="0" borderId="48" xfId="0" applyFont="1" applyFill="1" applyBorder="1" applyAlignment="1">
      <alignment horizontal="left" vertical="center"/>
    </xf>
    <xf numFmtId="0" fontId="5" fillId="0" borderId="172" xfId="0" applyFont="1" applyFill="1" applyBorder="1" applyAlignment="1">
      <alignment horizontal="left" vertical="center"/>
    </xf>
    <xf numFmtId="0" fontId="5" fillId="10" borderId="173" xfId="0" applyFont="1" applyFill="1" applyBorder="1" applyAlignment="1" applyProtection="1">
      <alignment horizontal="center" vertical="center"/>
      <protection locked="0"/>
    </xf>
    <xf numFmtId="0" fontId="5" fillId="10" borderId="172" xfId="0" applyFont="1" applyFill="1" applyBorder="1" applyAlignment="1" applyProtection="1">
      <alignment horizontal="center" vertical="center"/>
      <protection locked="0"/>
    </xf>
    <xf numFmtId="0" fontId="5" fillId="10" borderId="52" xfId="0" applyFont="1" applyFill="1" applyBorder="1" applyAlignment="1" applyProtection="1">
      <alignment horizontal="center" vertical="center"/>
      <protection locked="0"/>
    </xf>
    <xf numFmtId="0" fontId="5" fillId="0" borderId="171" xfId="0" applyFont="1" applyFill="1" applyBorder="1" applyAlignment="1">
      <alignment horizontal="left" vertical="center"/>
    </xf>
    <xf numFmtId="0" fontId="5" fillId="0" borderId="36" xfId="0" applyFont="1" applyFill="1" applyBorder="1" applyAlignment="1">
      <alignment horizontal="left" vertical="center"/>
    </xf>
    <xf numFmtId="0" fontId="5" fillId="0" borderId="170" xfId="0" applyFont="1" applyFill="1" applyBorder="1" applyAlignment="1">
      <alignment horizontal="left" vertical="center"/>
    </xf>
    <xf numFmtId="0" fontId="5" fillId="10" borderId="171" xfId="0" applyFont="1" applyFill="1" applyBorder="1" applyAlignment="1" applyProtection="1">
      <alignment horizontal="center" vertical="center"/>
      <protection locked="0"/>
    </xf>
    <xf numFmtId="0" fontId="5" fillId="10" borderId="37" xfId="0" applyFont="1" applyFill="1" applyBorder="1" applyAlignment="1" applyProtection="1">
      <alignment horizontal="center" vertical="center"/>
      <protection locked="0"/>
    </xf>
    <xf numFmtId="0" fontId="5" fillId="0" borderId="14" xfId="0" applyFont="1" applyFill="1" applyBorder="1" applyAlignment="1">
      <alignment horizontal="left" vertical="center"/>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33" fillId="0" borderId="60" xfId="0" applyFont="1" applyFill="1" applyBorder="1" applyAlignment="1">
      <alignment horizontal="center" vertical="center"/>
    </xf>
    <xf numFmtId="0" fontId="33" fillId="0" borderId="87" xfId="0" applyFont="1" applyFill="1" applyBorder="1" applyAlignment="1">
      <alignment horizontal="center" vertical="center"/>
    </xf>
    <xf numFmtId="0" fontId="32" fillId="0" borderId="159" xfId="0" applyFont="1" applyFill="1" applyBorder="1" applyAlignment="1">
      <alignment horizontal="center" vertical="center"/>
    </xf>
    <xf numFmtId="0" fontId="32" fillId="0" borderId="160" xfId="0" applyFont="1" applyFill="1" applyBorder="1" applyAlignment="1">
      <alignment horizontal="center" vertical="center"/>
    </xf>
    <xf numFmtId="0" fontId="5" fillId="0" borderId="14" xfId="0" applyFont="1" applyFill="1" applyBorder="1" applyAlignment="1">
      <alignment horizontal="center" vertical="center"/>
    </xf>
    <xf numFmtId="0" fontId="5" fillId="10" borderId="166" xfId="0" applyFont="1" applyFill="1" applyBorder="1" applyAlignment="1" applyProtection="1">
      <alignment vertical="center"/>
      <protection locked="0"/>
    </xf>
    <xf numFmtId="0" fontId="5" fillId="10" borderId="164" xfId="0" applyFont="1" applyFill="1" applyBorder="1" applyAlignment="1" applyProtection="1">
      <alignment vertical="center"/>
      <protection locked="0"/>
    </xf>
    <xf numFmtId="0" fontId="5" fillId="10" borderId="167" xfId="0" applyFont="1" applyFill="1" applyBorder="1" applyAlignment="1" applyProtection="1">
      <alignment vertical="center"/>
      <protection locked="0"/>
    </xf>
    <xf numFmtId="0" fontId="9" fillId="0" borderId="26" xfId="0" applyFont="1" applyFill="1" applyBorder="1" applyAlignment="1" applyProtection="1">
      <alignment horizontal="left" vertical="center" wrapText="1"/>
      <protection locked="0"/>
    </xf>
    <xf numFmtId="0" fontId="9" fillId="0" borderId="27"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5" fillId="10" borderId="4" xfId="0" applyFont="1" applyFill="1" applyBorder="1" applyAlignment="1" applyProtection="1">
      <alignment horizontal="left" vertical="center"/>
      <protection locked="0"/>
    </xf>
    <xf numFmtId="0" fontId="5" fillId="0" borderId="68" xfId="0" applyFont="1" applyFill="1" applyBorder="1" applyAlignment="1">
      <alignment horizontal="center" vertical="center"/>
    </xf>
    <xf numFmtId="0" fontId="5" fillId="0" borderId="36" xfId="0" applyFont="1" applyFill="1" applyBorder="1" applyAlignment="1">
      <alignment horizontal="center" vertical="center"/>
    </xf>
    <xf numFmtId="176" fontId="5" fillId="0" borderId="26" xfId="0" applyNumberFormat="1" applyFont="1" applyFill="1" applyBorder="1" applyAlignment="1">
      <alignment horizontal="right" vertical="center"/>
    </xf>
    <xf numFmtId="176" fontId="5" fillId="0" borderId="27" xfId="0" applyNumberFormat="1" applyFont="1" applyFill="1" applyBorder="1" applyAlignment="1">
      <alignment horizontal="right" vertical="center"/>
    </xf>
    <xf numFmtId="176" fontId="5" fillId="8" borderId="75" xfId="0" applyNumberFormat="1" applyFont="1" applyFill="1" applyBorder="1" applyAlignment="1">
      <alignment horizontal="right" vertical="center"/>
    </xf>
    <xf numFmtId="176" fontId="5" fillId="8" borderId="76" xfId="0" applyNumberFormat="1" applyFont="1" applyFill="1" applyBorder="1" applyAlignment="1">
      <alignment horizontal="right" vertical="center"/>
    </xf>
    <xf numFmtId="0" fontId="5" fillId="0" borderId="3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22" fillId="0" borderId="6" xfId="0" applyFont="1" applyFill="1" applyBorder="1" applyAlignment="1">
      <alignment horizontal="left" vertical="center"/>
    </xf>
    <xf numFmtId="0" fontId="22" fillId="0" borderId="4" xfId="0" applyFont="1" applyFill="1" applyBorder="1" applyAlignment="1">
      <alignment horizontal="left" vertical="center"/>
    </xf>
    <xf numFmtId="0" fontId="5" fillId="0" borderId="37"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39" xfId="0" applyFont="1" applyFill="1" applyBorder="1" applyAlignment="1">
      <alignment horizontal="center" vertical="center"/>
    </xf>
    <xf numFmtId="3" fontId="5" fillId="0" borderId="66" xfId="0" applyNumberFormat="1" applyFont="1" applyFill="1" applyBorder="1" applyAlignment="1">
      <alignment horizontal="left" vertical="center"/>
    </xf>
    <xf numFmtId="0" fontId="5" fillId="10" borderId="5" xfId="0" applyFont="1" applyFill="1" applyBorder="1" applyAlignment="1" applyProtection="1">
      <alignment horizontal="left" vertical="top" wrapText="1"/>
      <protection locked="0"/>
    </xf>
    <xf numFmtId="0" fontId="5" fillId="10" borderId="6" xfId="0" applyFont="1" applyFill="1" applyBorder="1" applyAlignment="1" applyProtection="1">
      <alignment horizontal="left" vertical="top" wrapText="1"/>
      <protection locked="0"/>
    </xf>
    <xf numFmtId="0" fontId="5" fillId="10" borderId="15" xfId="0" applyFont="1" applyFill="1" applyBorder="1" applyAlignment="1" applyProtection="1">
      <alignment horizontal="left" vertical="top" wrapText="1"/>
      <protection locked="0"/>
    </xf>
    <xf numFmtId="0" fontId="11" fillId="0" borderId="61" xfId="0" applyFont="1" applyFill="1" applyBorder="1" applyAlignment="1">
      <alignment horizontal="left" vertical="center"/>
    </xf>
    <xf numFmtId="0" fontId="11" fillId="0" borderId="87" xfId="0" applyFont="1" applyFill="1" applyBorder="1" applyAlignment="1">
      <alignment horizontal="left" vertical="center"/>
    </xf>
    <xf numFmtId="0" fontId="11" fillId="0" borderId="89" xfId="0" applyFont="1" applyFill="1" applyBorder="1" applyAlignment="1">
      <alignment horizontal="left" vertical="center"/>
    </xf>
    <xf numFmtId="0" fontId="11" fillId="0" borderId="90" xfId="0" applyFont="1" applyFill="1" applyBorder="1" applyAlignment="1">
      <alignment horizontal="left" vertical="center"/>
    </xf>
    <xf numFmtId="56" fontId="5" fillId="10" borderId="5" xfId="0" applyNumberFormat="1" applyFont="1" applyFill="1" applyBorder="1" applyAlignment="1" applyProtection="1">
      <alignment horizontal="left" vertical="center"/>
      <protection locked="0"/>
    </xf>
    <xf numFmtId="56" fontId="5" fillId="10" borderId="6" xfId="0" applyNumberFormat="1" applyFont="1" applyFill="1" applyBorder="1" applyAlignment="1" applyProtection="1">
      <alignment horizontal="left" vertical="center"/>
      <protection locked="0"/>
    </xf>
    <xf numFmtId="56" fontId="5" fillId="10" borderId="4" xfId="0" applyNumberFormat="1" applyFont="1" applyFill="1" applyBorder="1" applyAlignment="1" applyProtection="1">
      <alignment horizontal="left" vertical="center"/>
      <protection locked="0"/>
    </xf>
    <xf numFmtId="0" fontId="5" fillId="10" borderId="5" xfId="0" quotePrefix="1" applyFont="1" applyFill="1" applyBorder="1" applyAlignment="1" applyProtection="1">
      <alignment horizontal="left" vertical="center" wrapText="1"/>
      <protection locked="0"/>
    </xf>
    <xf numFmtId="0" fontId="5" fillId="10" borderId="6" xfId="0" quotePrefix="1" applyFont="1" applyFill="1" applyBorder="1" applyAlignment="1" applyProtection="1">
      <alignment horizontal="left" vertical="center" wrapText="1"/>
      <protection locked="0"/>
    </xf>
    <xf numFmtId="0" fontId="5" fillId="10" borderId="15" xfId="0" quotePrefix="1" applyFont="1" applyFill="1" applyBorder="1" applyAlignment="1" applyProtection="1">
      <alignment horizontal="left" vertical="center" wrapText="1"/>
      <protection locked="0"/>
    </xf>
    <xf numFmtId="49" fontId="16" fillId="10" borderId="6" xfId="0" applyNumberFormat="1" applyFont="1" applyFill="1" applyBorder="1" applyAlignment="1" applyProtection="1">
      <alignment horizontal="left" vertical="center" wrapText="1"/>
      <protection locked="0"/>
    </xf>
    <xf numFmtId="49" fontId="16" fillId="10" borderId="15" xfId="0" applyNumberFormat="1" applyFont="1" applyFill="1" applyBorder="1" applyAlignment="1" applyProtection="1">
      <alignment horizontal="left" vertical="center" wrapText="1"/>
      <protection locked="0"/>
    </xf>
    <xf numFmtId="0" fontId="5" fillId="10" borderId="26" xfId="0" quotePrefix="1" applyFont="1" applyFill="1" applyBorder="1" applyAlignment="1" applyProtection="1">
      <alignment horizontal="left" vertical="center"/>
      <protection locked="0"/>
    </xf>
    <xf numFmtId="0" fontId="5" fillId="10" borderId="27" xfId="0" quotePrefix="1" applyFont="1" applyFill="1" applyBorder="1" applyAlignment="1" applyProtection="1">
      <alignment horizontal="left" vertical="center"/>
      <protection locked="0"/>
    </xf>
    <xf numFmtId="0" fontId="5" fillId="10" borderId="28" xfId="0" quotePrefix="1" applyFont="1" applyFill="1" applyBorder="1" applyAlignment="1" applyProtection="1">
      <alignment horizontal="left" vertical="center"/>
      <protection locked="0"/>
    </xf>
    <xf numFmtId="0" fontId="13" fillId="2" borderId="174" xfId="0" quotePrefix="1" applyFont="1" applyFill="1" applyBorder="1" applyAlignment="1">
      <alignment horizontal="center" vertical="center"/>
    </xf>
    <xf numFmtId="0" fontId="13" fillId="2" borderId="111" xfId="0" quotePrefix="1" applyFont="1" applyFill="1" applyBorder="1" applyAlignment="1">
      <alignment horizontal="center" vertical="center"/>
    </xf>
    <xf numFmtId="0" fontId="13" fillId="2" borderId="176" xfId="0" quotePrefix="1" applyFont="1" applyFill="1" applyBorder="1" applyAlignment="1">
      <alignment horizontal="center" vertical="center"/>
    </xf>
    <xf numFmtId="0" fontId="17" fillId="7" borderId="98" xfId="0" applyFont="1" applyFill="1" applyBorder="1" applyAlignment="1">
      <alignment horizontal="center" vertical="center"/>
    </xf>
    <xf numFmtId="0" fontId="17" fillId="7" borderId="99" xfId="0" applyFont="1" applyFill="1" applyBorder="1" applyAlignment="1">
      <alignment horizontal="center" vertical="center"/>
    </xf>
    <xf numFmtId="0" fontId="17" fillId="7" borderId="97" xfId="0" applyFont="1" applyFill="1" applyBorder="1" applyAlignment="1">
      <alignment horizontal="center" vertical="center"/>
    </xf>
    <xf numFmtId="0" fontId="17" fillId="7" borderId="105" xfId="0" applyFont="1" applyFill="1" applyBorder="1" applyAlignment="1">
      <alignment horizontal="center" vertical="center"/>
    </xf>
    <xf numFmtId="0" fontId="17" fillId="7" borderId="98" xfId="0" applyFont="1" applyFill="1" applyBorder="1" applyAlignment="1">
      <alignment horizontal="left" vertical="center"/>
    </xf>
    <xf numFmtId="0" fontId="17" fillId="7" borderId="45" xfId="0" applyFont="1" applyFill="1" applyBorder="1" applyAlignment="1">
      <alignment horizontal="left" vertical="center"/>
    </xf>
    <xf numFmtId="0" fontId="17" fillId="7" borderId="45" xfId="0" applyFont="1" applyFill="1" applyBorder="1" applyAlignment="1">
      <alignment horizontal="center" vertical="center"/>
    </xf>
  </cellXfs>
  <cellStyles count="1">
    <cellStyle name="標準" xfId="0" builtinId="0"/>
  </cellStyles>
  <dxfs count="11">
    <dxf>
      <fill>
        <patternFill>
          <bgColor theme="0" tint="-4.9989318521683403E-2"/>
        </patternFill>
      </fill>
    </dxf>
    <dxf>
      <fill>
        <patternFill>
          <bgColor rgb="FFF5AFAF"/>
        </patternFill>
      </fill>
    </dxf>
    <dxf>
      <fill>
        <patternFill>
          <bgColor theme="0" tint="-0.24994659260841701"/>
        </patternFill>
      </fill>
    </dxf>
    <dxf>
      <fill>
        <patternFill>
          <bgColor theme="0" tint="-0.24994659260841701"/>
        </patternFill>
      </fill>
    </dxf>
    <dxf>
      <fill>
        <patternFill>
          <bgColor rgb="FFF5AFAF"/>
        </patternFill>
      </fill>
    </dxf>
    <dxf>
      <fill>
        <patternFill>
          <bgColor theme="0" tint="-0.24994659260841701"/>
        </patternFill>
      </fill>
    </dxf>
    <dxf>
      <fill>
        <patternFill>
          <bgColor theme="0" tint="-0.24994659260841701"/>
        </patternFill>
      </fill>
    </dxf>
    <dxf>
      <fill>
        <patternFill>
          <bgColor rgb="FFF5AFAF"/>
        </patternFill>
      </fill>
    </dxf>
    <dxf>
      <fill>
        <patternFill>
          <bgColor theme="0" tint="-0.24994659260841701"/>
        </patternFill>
      </fill>
    </dxf>
    <dxf>
      <fill>
        <patternFill>
          <bgColor theme="7" tint="0.79998168889431442"/>
        </patternFill>
      </fill>
      <border>
        <left style="thin">
          <color rgb="FFC00000"/>
        </left>
        <right style="thin">
          <color rgb="FFC00000"/>
        </right>
        <top style="thin">
          <color rgb="FFC00000"/>
        </top>
        <bottom style="thin">
          <color rgb="FFC00000"/>
        </bottom>
      </border>
    </dxf>
    <dxf>
      <fill>
        <patternFill>
          <bgColor theme="0" tint="-0.24994659260841701"/>
        </patternFill>
      </fill>
    </dxf>
  </dxfs>
  <tableStyles count="0" defaultTableStyle="TableStyleMedium2" defaultPivotStyle="PivotStyleLight16"/>
  <colors>
    <mruColors>
      <color rgb="FFFDFEE7"/>
      <color rgb="FFF5AFAF"/>
      <color rgb="FFF9FDDE"/>
      <color rgb="FFFDE2F2"/>
      <color rgb="FFFFF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B13"/>
  <sheetViews>
    <sheetView showGridLines="0" workbookViewId="0">
      <selection activeCell="K2" sqref="K2"/>
    </sheetView>
  </sheetViews>
  <sheetFormatPr defaultColWidth="11.5546875" defaultRowHeight="19.5" x14ac:dyDescent="0.4"/>
  <cols>
    <col min="1" max="3" width="14.33203125" customWidth="1"/>
    <col min="4" max="62" width="27.5546875" customWidth="1"/>
    <col min="63" max="63" width="9" bestFit="1" customWidth="1"/>
    <col min="64" max="64" width="17.5546875" bestFit="1" customWidth="1"/>
    <col min="65" max="65" width="24.5546875" bestFit="1" customWidth="1"/>
    <col min="66" max="66" width="25.44140625" bestFit="1" customWidth="1"/>
    <col min="67" max="67" width="10" bestFit="1" customWidth="1"/>
    <col min="68" max="69" width="8.5546875" bestFit="1" customWidth="1"/>
    <col min="70" max="86" width="27.33203125" customWidth="1"/>
    <col min="87" max="134" width="13.6640625" customWidth="1"/>
  </cols>
  <sheetData>
    <row r="1" spans="1:158" s="114" customFormat="1" ht="45.95" customHeight="1" x14ac:dyDescent="0.4">
      <c r="A1" s="174" t="s">
        <v>252</v>
      </c>
      <c r="B1" s="175" t="s">
        <v>253</v>
      </c>
      <c r="C1" s="175" t="s">
        <v>446</v>
      </c>
      <c r="D1" s="175" t="s">
        <v>204</v>
      </c>
      <c r="E1" s="175" t="s">
        <v>205</v>
      </c>
      <c r="F1" s="175" t="s">
        <v>206</v>
      </c>
      <c r="G1" s="175" t="s">
        <v>207</v>
      </c>
      <c r="H1" s="175" t="s">
        <v>208</v>
      </c>
      <c r="I1" s="175" t="s">
        <v>501</v>
      </c>
      <c r="J1" s="175" t="s">
        <v>209</v>
      </c>
      <c r="K1" s="175" t="s">
        <v>458</v>
      </c>
      <c r="L1" s="175" t="s">
        <v>459</v>
      </c>
      <c r="M1" s="175" t="s">
        <v>460</v>
      </c>
      <c r="N1" s="175" t="s">
        <v>210</v>
      </c>
      <c r="O1" s="175" t="s">
        <v>502</v>
      </c>
      <c r="P1" s="175" t="s">
        <v>503</v>
      </c>
      <c r="Q1" s="175" t="s">
        <v>461</v>
      </c>
      <c r="R1" s="175" t="s">
        <v>462</v>
      </c>
      <c r="S1" s="175" t="s">
        <v>211</v>
      </c>
      <c r="T1" s="175" t="s">
        <v>463</v>
      </c>
      <c r="U1" s="175" t="s">
        <v>449</v>
      </c>
      <c r="V1" s="175" t="s">
        <v>450</v>
      </c>
      <c r="W1" s="175" t="s">
        <v>212</v>
      </c>
      <c r="X1" s="175" t="s">
        <v>213</v>
      </c>
      <c r="Y1" s="175" t="s">
        <v>490</v>
      </c>
      <c r="Z1" s="175" t="s">
        <v>504</v>
      </c>
      <c r="AA1" s="175" t="s">
        <v>214</v>
      </c>
      <c r="AB1" s="175" t="s">
        <v>464</v>
      </c>
      <c r="AC1" s="175" t="s">
        <v>465</v>
      </c>
      <c r="AD1" s="175" t="s">
        <v>466</v>
      </c>
      <c r="AE1" s="175" t="s">
        <v>215</v>
      </c>
      <c r="AF1" s="175" t="s">
        <v>505</v>
      </c>
      <c r="AG1" s="175" t="s">
        <v>506</v>
      </c>
      <c r="AH1" s="175" t="s">
        <v>468</v>
      </c>
      <c r="AI1" s="175" t="s">
        <v>469</v>
      </c>
      <c r="AJ1" s="175" t="s">
        <v>216</v>
      </c>
      <c r="AK1" s="175" t="s">
        <v>467</v>
      </c>
      <c r="AL1" s="175" t="s">
        <v>217</v>
      </c>
      <c r="AM1" s="175" t="s">
        <v>218</v>
      </c>
      <c r="AN1" s="175" t="s">
        <v>219</v>
      </c>
      <c r="AO1" s="175" t="s">
        <v>470</v>
      </c>
      <c r="AP1" s="175" t="s">
        <v>220</v>
      </c>
      <c r="AQ1" s="175" t="s">
        <v>507</v>
      </c>
      <c r="AR1" s="175" t="s">
        <v>508</v>
      </c>
      <c r="AS1" s="175" t="s">
        <v>471</v>
      </c>
      <c r="AT1" s="175" t="s">
        <v>472</v>
      </c>
      <c r="AU1" s="175" t="s">
        <v>221</v>
      </c>
      <c r="AV1" s="175" t="s">
        <v>222</v>
      </c>
      <c r="AW1" s="175" t="s">
        <v>223</v>
      </c>
      <c r="AX1" s="175" t="s">
        <v>224</v>
      </c>
      <c r="AY1" s="175" t="s">
        <v>225</v>
      </c>
      <c r="AZ1" s="175" t="s">
        <v>500</v>
      </c>
      <c r="BA1" s="175" t="s">
        <v>226</v>
      </c>
      <c r="BB1" s="175" t="s">
        <v>473</v>
      </c>
      <c r="BC1" s="175" t="s">
        <v>474</v>
      </c>
      <c r="BD1" s="175" t="s">
        <v>227</v>
      </c>
      <c r="BE1" s="175" t="s">
        <v>475</v>
      </c>
      <c r="BF1" s="175" t="s">
        <v>228</v>
      </c>
      <c r="BG1" s="175" t="s">
        <v>229</v>
      </c>
      <c r="BH1" s="175" t="s">
        <v>230</v>
      </c>
      <c r="BI1" s="175" t="s">
        <v>231</v>
      </c>
      <c r="BJ1" s="175" t="s">
        <v>249</v>
      </c>
      <c r="BK1" s="175" t="s">
        <v>256</v>
      </c>
      <c r="BL1" s="175" t="s">
        <v>257</v>
      </c>
      <c r="BM1" s="175" t="s">
        <v>258</v>
      </c>
      <c r="BN1" s="175" t="s">
        <v>259</v>
      </c>
      <c r="BO1" s="175" t="s">
        <v>322</v>
      </c>
      <c r="BP1" s="175" t="s">
        <v>425</v>
      </c>
      <c r="BQ1" s="175" t="s">
        <v>260</v>
      </c>
      <c r="BR1" s="175" t="s">
        <v>232</v>
      </c>
      <c r="BS1" s="175" t="s">
        <v>509</v>
      </c>
      <c r="BT1" s="175" t="s">
        <v>510</v>
      </c>
      <c r="BU1" s="175" t="s">
        <v>511</v>
      </c>
      <c r="BV1" s="175" t="s">
        <v>512</v>
      </c>
      <c r="BW1" s="175" t="s">
        <v>513</v>
      </c>
      <c r="BX1" s="175" t="s">
        <v>514</v>
      </c>
      <c r="BY1" s="175" t="s">
        <v>515</v>
      </c>
      <c r="BZ1" s="175" t="s">
        <v>516</v>
      </c>
      <c r="CA1" s="175" t="s">
        <v>233</v>
      </c>
      <c r="CB1" s="175" t="s">
        <v>234</v>
      </c>
      <c r="CC1" s="175" t="s">
        <v>235</v>
      </c>
      <c r="CD1" s="175" t="s">
        <v>236</v>
      </c>
      <c r="CE1" s="175" t="s">
        <v>517</v>
      </c>
      <c r="CF1" s="175" t="s">
        <v>237</v>
      </c>
      <c r="CG1" s="175" t="s">
        <v>518</v>
      </c>
      <c r="CH1" s="176" t="s">
        <v>519</v>
      </c>
      <c r="CI1" s="120" t="s">
        <v>261</v>
      </c>
      <c r="CJ1" s="121" t="s">
        <v>262</v>
      </c>
      <c r="CK1" s="121" t="s">
        <v>263</v>
      </c>
      <c r="CL1" s="121" t="s">
        <v>264</v>
      </c>
      <c r="CM1" s="121" t="s">
        <v>265</v>
      </c>
      <c r="CN1" s="121" t="s">
        <v>266</v>
      </c>
      <c r="CO1" s="121" t="s">
        <v>267</v>
      </c>
      <c r="CP1" s="121" t="s">
        <v>268</v>
      </c>
      <c r="CQ1" s="121" t="s">
        <v>269</v>
      </c>
      <c r="CR1" s="121" t="s">
        <v>270</v>
      </c>
      <c r="CS1" s="121" t="s">
        <v>271</v>
      </c>
      <c r="CT1" s="121" t="s">
        <v>272</v>
      </c>
      <c r="CU1" s="121" t="s">
        <v>273</v>
      </c>
      <c r="CV1" s="121" t="s">
        <v>274</v>
      </c>
      <c r="CW1" s="121" t="s">
        <v>275</v>
      </c>
      <c r="CX1" s="121" t="s">
        <v>276</v>
      </c>
      <c r="CY1" s="121" t="s">
        <v>277</v>
      </c>
      <c r="CZ1" s="121" t="s">
        <v>278</v>
      </c>
      <c r="DA1" s="121" t="s">
        <v>279</v>
      </c>
      <c r="DB1" s="121" t="s">
        <v>280</v>
      </c>
      <c r="DC1" s="121" t="s">
        <v>281</v>
      </c>
      <c r="DD1" s="121" t="s">
        <v>282</v>
      </c>
      <c r="DE1" s="121" t="s">
        <v>283</v>
      </c>
      <c r="DF1" s="121" t="s">
        <v>284</v>
      </c>
      <c r="DG1" s="121" t="s">
        <v>285</v>
      </c>
      <c r="DH1" s="121" t="s">
        <v>286</v>
      </c>
      <c r="DI1" s="121" t="s">
        <v>287</v>
      </c>
      <c r="DJ1" s="121" t="s">
        <v>288</v>
      </c>
      <c r="DK1" s="121" t="s">
        <v>289</v>
      </c>
      <c r="DL1" s="121" t="s">
        <v>290</v>
      </c>
      <c r="DM1" s="121" t="s">
        <v>291</v>
      </c>
      <c r="DN1" s="121" t="s">
        <v>292</v>
      </c>
      <c r="DO1" s="121" t="s">
        <v>293</v>
      </c>
      <c r="DP1" s="121" t="s">
        <v>294</v>
      </c>
      <c r="DQ1" s="121" t="s">
        <v>295</v>
      </c>
      <c r="DR1" s="121" t="s">
        <v>296</v>
      </c>
      <c r="DS1" s="121" t="s">
        <v>297</v>
      </c>
      <c r="DT1" s="121" t="s">
        <v>298</v>
      </c>
      <c r="DU1" s="121" t="s">
        <v>299</v>
      </c>
      <c r="DV1" s="121" t="s">
        <v>300</v>
      </c>
      <c r="DW1" s="121" t="s">
        <v>476</v>
      </c>
      <c r="DX1" s="121" t="s">
        <v>477</v>
      </c>
      <c r="DY1" s="121" t="s">
        <v>478</v>
      </c>
      <c r="DZ1" s="121" t="s">
        <v>479</v>
      </c>
      <c r="EA1" s="121" t="s">
        <v>480</v>
      </c>
      <c r="EB1" s="121" t="s">
        <v>481</v>
      </c>
      <c r="EC1" s="121" t="s">
        <v>482</v>
      </c>
      <c r="ED1" s="121" t="s">
        <v>483</v>
      </c>
      <c r="EE1" s="160" t="s">
        <v>426</v>
      </c>
      <c r="EF1" s="160" t="s">
        <v>427</v>
      </c>
      <c r="EG1" s="160" t="s">
        <v>428</v>
      </c>
      <c r="EH1" s="160" t="s">
        <v>429</v>
      </c>
      <c r="EI1" s="160" t="s">
        <v>430</v>
      </c>
      <c r="EJ1" s="160" t="s">
        <v>431</v>
      </c>
      <c r="EK1" s="160" t="s">
        <v>432</v>
      </c>
      <c r="EL1" s="160" t="s">
        <v>433</v>
      </c>
      <c r="EM1" s="160" t="s">
        <v>434</v>
      </c>
      <c r="EN1" s="160" t="s">
        <v>435</v>
      </c>
      <c r="EO1" s="160" t="s">
        <v>484</v>
      </c>
      <c r="EP1" s="160" t="s">
        <v>485</v>
      </c>
      <c r="EQ1" s="160" t="s">
        <v>436</v>
      </c>
      <c r="ER1" s="160" t="s">
        <v>437</v>
      </c>
      <c r="ES1" s="160" t="s">
        <v>438</v>
      </c>
      <c r="ET1" s="160" t="s">
        <v>439</v>
      </c>
      <c r="EU1" s="160" t="s">
        <v>440</v>
      </c>
      <c r="EV1" s="160" t="s">
        <v>441</v>
      </c>
      <c r="EW1" s="160" t="s">
        <v>442</v>
      </c>
      <c r="EX1" s="160" t="s">
        <v>443</v>
      </c>
      <c r="EY1" s="160" t="s">
        <v>444</v>
      </c>
      <c r="EZ1" s="160" t="s">
        <v>445</v>
      </c>
      <c r="FA1" s="160" t="s">
        <v>486</v>
      </c>
      <c r="FB1" s="161" t="s">
        <v>487</v>
      </c>
    </row>
    <row r="2" spans="1:158" ht="39.950000000000003" customHeight="1" x14ac:dyDescent="0.4">
      <c r="A2" s="119" t="s">
        <v>254</v>
      </c>
      <c r="B2" s="105" t="s">
        <v>255</v>
      </c>
      <c r="C2" s="105" t="str">
        <f>実績報告!H1</f>
        <v>●●●</v>
      </c>
      <c r="D2" s="106" t="str">
        <f>IF(AND(実績報告!AB4&lt;&gt;"",実績報告!AE4&lt;&gt;"",実績報告!AH4&lt;&gt;""),実績報告!Z4&amp;実績報告!AB4&amp;実績報告!AD4&amp;実績報告!AE4&amp;実績報告!AG4&amp;実績報告!AH4&amp;実績報告!AJ4,"")</f>
        <v/>
      </c>
      <c r="E2" s="106" t="str">
        <f>IF(AND(実績報告!K12&lt;&gt;"",実績報告!N12&lt;&gt;"",実績報告!Q12&lt;&gt;""),実績報告!I12&amp;実績報告!K12&amp;実績報告!M12&amp;実績報告!N12&amp;実績報告!P12&amp;実績報告!Q12&amp;実績報告!S12,"")</f>
        <v/>
      </c>
      <c r="F2" s="106" t="str">
        <f>IF(実績報告!I13&lt;&gt;"",ASC(実績報告!I13),"")</f>
        <v/>
      </c>
      <c r="G2" s="106" t="str">
        <f>IF(実績報告!M14&lt;&gt;"",実績報告!M14,"")</f>
        <v/>
      </c>
      <c r="H2" s="106" t="str">
        <f>IF(実績報告!AB14&lt;&gt;"",実績報告!AB14,"")</f>
        <v/>
      </c>
      <c r="I2" s="106" t="str">
        <f>IF(実績報告!K18&lt;&gt;"",実績報告!K18,"")</f>
        <v/>
      </c>
      <c r="J2" s="106" t="str">
        <f>IF(実績報告!K19&lt;&gt;"",SUBSTITUTE(実績報告!K19,"
",""),"")</f>
        <v/>
      </c>
      <c r="K2" s="106" t="str">
        <f>IF(実績報告!K20&lt;&gt;"",SUBSTITUTE(実績報告!K20,"
",""),"")</f>
        <v/>
      </c>
      <c r="L2" s="106" t="str">
        <f>IF(実績報告!K21&lt;&gt;"",SUBSTITUTE(実績報告!K21,"
",""),"")</f>
        <v/>
      </c>
      <c r="M2" s="106" t="str">
        <f>IF(実績報告!K22&lt;&gt;"",SUBSTITUTE(実績報告!K22,"
",""),"")</f>
        <v/>
      </c>
      <c r="N2" s="106" t="str">
        <f>IF(実績報告!K24&lt;&gt;"",実績報告!K24,"")</f>
        <v/>
      </c>
      <c r="O2" s="106" t="str">
        <f>IF(実績報告!Z24&lt;&gt;"",実績報告!Z24,"")</f>
        <v/>
      </c>
      <c r="P2" s="106" t="str">
        <f>IF(実績報告!K25&lt;&gt;"",SUBSTITUTE(実績報告!K25,"
",""),"")</f>
        <v/>
      </c>
      <c r="Q2" s="106" t="str">
        <f>IF(実績報告!K27&lt;&gt;"",SUBSTITUTE(実績報告!K27,"
",""),"")</f>
        <v/>
      </c>
      <c r="R2" s="106" t="str">
        <f>IF(実績報告!K28&lt;&gt;"",SUBSTITUTE(実績報告!K28,"
",""),"")</f>
        <v/>
      </c>
      <c r="S2" s="106" t="str">
        <f>IF(実績報告!K29&lt;&gt;"",SUBSTITUTE(実績報告!K29,"
",""),"")</f>
        <v/>
      </c>
      <c r="T2" s="106" t="str">
        <f>IF(実績報告!K30&lt;&gt;"",SUBSTITUTE(実績報告!K30,"
",""),"")</f>
        <v/>
      </c>
      <c r="U2" s="106" t="str">
        <f>IF(実績報告!K31&lt;&gt;"",実績報告!K31,"")</f>
        <v/>
      </c>
      <c r="V2" s="106" t="str">
        <f>IF(実績報告!K32&lt;&gt;"",SUBSTITUTE(実績報告!K32,"
",""),"")</f>
        <v/>
      </c>
      <c r="W2" s="106" t="str">
        <f>IF(実績報告!K33&lt;&gt;"",実績報告!K33,"")</f>
        <v/>
      </c>
      <c r="X2" s="106" t="str">
        <f>IF(実績報告!K34&lt;&gt;"",実績報告!K34,"")</f>
        <v/>
      </c>
      <c r="Y2" s="106" t="str">
        <f>IF(実績報告!L39&lt;&gt;"",実績報告!L39,"")</f>
        <v/>
      </c>
      <c r="Z2" s="106" t="str">
        <f>IF(実績報告!L40&lt;&gt;"",実績報告!L40,"")</f>
        <v/>
      </c>
      <c r="AA2" s="106" t="str">
        <f>IF(実績報告!L41&lt;&gt;"",SUBSTITUTE(実績報告!L41,"
",""),"")</f>
        <v/>
      </c>
      <c r="AB2" s="106" t="str">
        <f>IF(実績報告!L42&lt;&gt;"",SUBSTITUTE(実績報告!L42,"
",""),"")</f>
        <v/>
      </c>
      <c r="AC2" s="106" t="str">
        <f>IF(実績報告!L43&lt;&gt;"",SUBSTITUTE(実績報告!L43,"
",""),"")</f>
        <v/>
      </c>
      <c r="AD2" s="106" t="str">
        <f>IF(実績報告!L44&lt;&gt;"",SUBSTITUTE(実績報告!L44,"
",""),"")</f>
        <v/>
      </c>
      <c r="AE2" s="106" t="str">
        <f>IF(実績報告!L46&lt;&gt;"",実績報告!L46,"")</f>
        <v/>
      </c>
      <c r="AF2" s="106" t="str">
        <f>IF(実績報告!Z46&lt;&gt;"",実績報告!Z46,"")</f>
        <v/>
      </c>
      <c r="AG2" s="106" t="str">
        <f>IF(実績報告!L47&lt;&gt;"",SUBSTITUTE(実績報告!L47,"
",""),"")</f>
        <v/>
      </c>
      <c r="AH2" s="106" t="str">
        <f>IF(実績報告!L49&lt;&gt;"",SUBSTITUTE(実績報告!L49,"
",""),"")</f>
        <v/>
      </c>
      <c r="AI2" s="106" t="str">
        <f>IF(実績報告!L50&lt;&gt;"",SUBSTITUTE(実績報告!L50,"
",""),"")</f>
        <v/>
      </c>
      <c r="AJ2" s="106" t="str">
        <f>IF(実績報告!L51&lt;&gt;"",SUBSTITUTE(実績報告!L51,"
",""),"")</f>
        <v/>
      </c>
      <c r="AK2" s="106" t="str">
        <f>IF(実績報告!L52&lt;&gt;"",SUBSTITUTE(実績報告!L52,"
",""),"")</f>
        <v/>
      </c>
      <c r="AL2" s="106" t="str">
        <f>IF(実績報告!L53&lt;&gt;"",実績報告!L53,"")</f>
        <v/>
      </c>
      <c r="AM2" s="106" t="str">
        <f>IF(実績報告!L54&lt;&gt;"",実績報告!L54,"")</f>
        <v/>
      </c>
      <c r="AN2" s="106" t="str">
        <f>IF(実績報告!K60&lt;&gt;"",SUBSTITUTE(実績報告!K60,"
",""),"")</f>
        <v/>
      </c>
      <c r="AO2" s="106" t="str">
        <f>IF(実績報告!K61&lt;&gt;"",SUBSTITUTE(実績報告!K61,"
",""),"")</f>
        <v/>
      </c>
      <c r="AP2" s="106" t="str">
        <f>IF(実績報告!K63&lt;&gt;"",実績報告!K63,"")</f>
        <v/>
      </c>
      <c r="AQ2" s="106" t="str">
        <f>IF(実績報告!Z63&lt;&gt;"",実績報告!Z63,"")</f>
        <v/>
      </c>
      <c r="AR2" s="106" t="str">
        <f>IF(実績報告!K64&lt;&gt;"",SUBSTITUTE(実績報告!K64,"
",""),"")</f>
        <v/>
      </c>
      <c r="AS2" s="106" t="str">
        <f>IF(実績報告!K66&lt;&gt;"",SUBSTITUTE(実績報告!K66,"
",""),"")</f>
        <v/>
      </c>
      <c r="AT2" s="106" t="str">
        <f>IF(実績報告!K67&lt;&gt;"",SUBSTITUTE(実績報告!K67,"
",""),"")</f>
        <v/>
      </c>
      <c r="AU2" s="106" t="str">
        <f>IF(実績報告!K68&lt;&gt;"",SUBSTITUTE(実績報告!K68,"
",""),"")</f>
        <v/>
      </c>
      <c r="AV2" s="106" t="str">
        <f>IF(実績報告!K69&lt;&gt;"",実績報告!K69,"")</f>
        <v/>
      </c>
      <c r="AW2" s="106" t="str">
        <f>IF(実績報告!K70&lt;&gt;"",実績報告!K70,"")</f>
        <v/>
      </c>
      <c r="AX2" s="106" t="str">
        <f>IF(実績報告!K71&lt;&gt;"",実績報告!K71,"")</f>
        <v/>
      </c>
      <c r="AY2" s="106" t="str">
        <f>IF(実績報告!T71&lt;&gt;"",実績報告!T71,"")</f>
        <v/>
      </c>
      <c r="AZ2" s="106" t="str">
        <f>IF(実績報告!AB71&lt;&gt;"",実績報告!AB71,"")</f>
        <v/>
      </c>
      <c r="BA2" s="106" t="str">
        <f>IF(実績報告!K77&lt;&gt;"",SUBSTITUTE(実績報告!K77,"
",""),"")</f>
        <v/>
      </c>
      <c r="BB2" s="106" t="str">
        <f>IF(実績報告!K79&lt;&gt;"",SUBSTITUTE(実績報告!K79,"
",""),"")</f>
        <v/>
      </c>
      <c r="BC2" s="106" t="str">
        <f>IF(実績報告!K80&lt;&gt;"",SUBSTITUTE(実績報告!K80,"
",""),"")</f>
        <v/>
      </c>
      <c r="BD2" s="106" t="str">
        <f>IF(実績報告!K81&lt;&gt;"",SUBSTITUTE(実績報告!K81,"
",""),"")</f>
        <v/>
      </c>
      <c r="BE2" s="106" t="str">
        <f>IF(実績報告!K82&lt;&gt;"",SUBSTITUTE(実績報告!K82,"
",""),"")</f>
        <v/>
      </c>
      <c r="BF2" s="106" t="str">
        <f>IF(実績報告!K83&lt;&gt;"",実績報告!K83,"")</f>
        <v/>
      </c>
      <c r="BG2" s="106" t="str">
        <f>IF(実績報告!K84&lt;&gt;"",SUBSTITUTE(実績報告!K84,"
",""),"")</f>
        <v/>
      </c>
      <c r="BH2" s="106" t="str">
        <f>IF(実績報告!K85&lt;&gt;"",実績報告!K85,"")</f>
        <v/>
      </c>
      <c r="BI2" s="106" t="str">
        <f>IF(実績報告!K86&lt;&gt;"",実績報告!K86,"")</f>
        <v/>
      </c>
      <c r="BJ2" s="106" t="str">
        <f>IF(実績報告!K87&lt;&gt;"",実績報告!K87,"")</f>
        <v/>
      </c>
      <c r="BK2" s="117" t="str">
        <f>実績報告!C93</f>
        <v/>
      </c>
      <c r="BL2" s="157" t="str">
        <f>IF(実績報告!E93&lt;&gt;"",SUBSTITUTE(実績報告!E93,"
",""),"")</f>
        <v/>
      </c>
      <c r="BM2" s="157" t="str">
        <f>IF(実績報告!K93&lt;&gt;"",SUBSTITUTE(実績報告!K93,"
",""),"")</f>
        <v/>
      </c>
      <c r="BN2" s="157" t="str">
        <f>IF(実績報告!U93&lt;&gt;"",SUBSTITUTE(実績報告!U93,"
",""),"")</f>
        <v/>
      </c>
      <c r="BO2" s="157" t="str">
        <f>IF(実績報告!AQ93&lt;&gt;"",実績報告!AQ93,"")</f>
        <v/>
      </c>
      <c r="BP2" s="157" t="str">
        <f>IF(AND(実績報告!AR93&lt;&gt;"",実績報告!AR93&lt;&gt;0),実績報告!AR93,"")</f>
        <v/>
      </c>
      <c r="BQ2" s="115" t="str">
        <f>IF(実績報告!AG93&lt;&gt;"",SUBSTITUTE(実績報告!AG93,"
",""),"")</f>
        <v/>
      </c>
      <c r="BR2" s="106" t="str">
        <f>IF(実績報告!K110&lt;&gt;"",実績報告!K110,"")</f>
        <v/>
      </c>
      <c r="BS2" s="106" t="str">
        <f>IF(実績報告!K115&lt;&gt;"",実績報告!K115,"")</f>
        <v/>
      </c>
      <c r="BT2" s="106" t="str">
        <f>IF(実績報告!K116&lt;&gt;"",実績報告!K116,"")</f>
        <v/>
      </c>
      <c r="BU2" s="106" t="str">
        <f>IF(実績報告!K117&lt;&gt;"",実績報告!K117,"")</f>
        <v/>
      </c>
      <c r="BV2" s="106" t="str">
        <f>IF(実績報告!R115&lt;&gt;"",実績報告!R115,"")</f>
        <v/>
      </c>
      <c r="BW2" s="106" t="str">
        <f>IF(実績報告!R116&lt;&gt;"",実績報告!R116,"")</f>
        <v/>
      </c>
      <c r="BX2" s="106" t="str">
        <f>IF(実績報告!R117&lt;&gt;"",実績報告!R117,"")</f>
        <v/>
      </c>
      <c r="BY2" s="106" t="str">
        <f>IF(実績報告!Y117&lt;&gt;"",実績報告!Y117,"")</f>
        <v/>
      </c>
      <c r="BZ2" s="106" t="str">
        <f>IF(実績報告!AC117&lt;&gt;"",実績報告!AC117,"")</f>
        <v/>
      </c>
      <c r="CA2" s="106" t="str">
        <f>IF(AND(実績報告!M122&lt;&gt;"",実績報告!P122&lt;&gt;"",実績報告!S122&lt;&gt;""),実績報告!K122&amp;実績報告!M122&amp;実績報告!O122&amp;実績報告!P122&amp;実績報告!R122&amp;実績報告!S122&amp;実績報告!U122,"")</f>
        <v/>
      </c>
      <c r="CB2" s="106" t="str">
        <f>IF(AND(実績報告!M123&lt;&gt;"",実績報告!P123&lt;&gt;"",実績報告!S123&lt;&gt;""),実績報告!K123&amp;実績報告!M123&amp;実績報告!O123&amp;実績報告!P123&amp;実績報告!R123&amp;実績報告!S123&amp;実績報告!U123,"")</f>
        <v/>
      </c>
      <c r="CC2" s="106" t="str">
        <f>IF(実績報告!K134&lt;&gt;"",SUBSTITUTE(実績報告!K134,"
",""),"")</f>
        <v/>
      </c>
      <c r="CD2" s="106" t="str">
        <f>IF(実績報告!K135&lt;&gt;"",SUBSTITUTE(実績報告!K135,"
",""),"")</f>
        <v/>
      </c>
      <c r="CE2" s="106" t="str">
        <f>IF(実績報告!K136&lt;&gt;"",実績報告!K136,"")</f>
        <v/>
      </c>
      <c r="CF2" s="106" t="str">
        <f>IF(実績報告!K137&lt;&gt;"",実績報告!K137,"")</f>
        <v/>
      </c>
      <c r="CG2" s="106" t="str">
        <f>IF(実績報告!K138&lt;&gt;"",SUBSTITUTE(実績報告!K138,"
",""),"")</f>
        <v/>
      </c>
      <c r="CH2" s="107" t="str">
        <f>IF(実績報告!K139&lt;&gt;"",SUBSTITUTE(実績報告!K139,"
",""),"")</f>
        <v/>
      </c>
      <c r="CI2" s="122" t="str">
        <f>$BL2</f>
        <v/>
      </c>
      <c r="CJ2" s="123" t="str">
        <f>$BM2</f>
        <v/>
      </c>
      <c r="CK2" s="123" t="str">
        <f>$BN2</f>
        <v/>
      </c>
      <c r="CL2" s="123" t="str">
        <f>$BQ2</f>
        <v/>
      </c>
      <c r="CM2" s="123" t="str">
        <f>$BL3</f>
        <v/>
      </c>
      <c r="CN2" s="123" t="str">
        <f>$BM3</f>
        <v/>
      </c>
      <c r="CO2" s="123" t="str">
        <f>$BN3</f>
        <v/>
      </c>
      <c r="CP2" s="123" t="str">
        <f>$BQ3</f>
        <v/>
      </c>
      <c r="CQ2" s="123" t="str">
        <f>$BL4</f>
        <v/>
      </c>
      <c r="CR2" s="123" t="str">
        <f>$BM4</f>
        <v/>
      </c>
      <c r="CS2" s="123" t="str">
        <f>$BN4</f>
        <v/>
      </c>
      <c r="CT2" s="123" t="str">
        <f>$BQ4</f>
        <v/>
      </c>
      <c r="CU2" s="123" t="str">
        <f>$BL5</f>
        <v/>
      </c>
      <c r="CV2" s="123" t="str">
        <f>$BM5</f>
        <v/>
      </c>
      <c r="CW2" s="123" t="str">
        <f>$BN5</f>
        <v/>
      </c>
      <c r="CX2" s="123" t="str">
        <f>$BQ5</f>
        <v/>
      </c>
      <c r="CY2" s="123" t="str">
        <f>$BL6</f>
        <v/>
      </c>
      <c r="CZ2" s="123" t="str">
        <f>$BM6</f>
        <v/>
      </c>
      <c r="DA2" s="123" t="str">
        <f>$BN6</f>
        <v/>
      </c>
      <c r="DB2" s="123" t="str">
        <f>$BQ6</f>
        <v/>
      </c>
      <c r="DC2" s="123" t="str">
        <f>$BL7</f>
        <v/>
      </c>
      <c r="DD2" s="123" t="str">
        <f>$BM7</f>
        <v/>
      </c>
      <c r="DE2" s="123" t="str">
        <f>$BN7</f>
        <v/>
      </c>
      <c r="DF2" s="123" t="str">
        <f>$BQ7</f>
        <v/>
      </c>
      <c r="DG2" s="123" t="str">
        <f>$BL8</f>
        <v/>
      </c>
      <c r="DH2" s="123" t="str">
        <f>$BM8</f>
        <v/>
      </c>
      <c r="DI2" s="123" t="str">
        <f>$BN8</f>
        <v/>
      </c>
      <c r="DJ2" s="123" t="str">
        <f>$BQ8</f>
        <v/>
      </c>
      <c r="DK2" s="123" t="str">
        <f>$BL9</f>
        <v/>
      </c>
      <c r="DL2" s="123" t="str">
        <f>$BM9</f>
        <v/>
      </c>
      <c r="DM2" s="123" t="str">
        <f>$BN9</f>
        <v/>
      </c>
      <c r="DN2" s="123" t="str">
        <f>$BQ9</f>
        <v/>
      </c>
      <c r="DO2" s="123" t="str">
        <f>$BL10</f>
        <v/>
      </c>
      <c r="DP2" s="123" t="str">
        <f>$BM10</f>
        <v/>
      </c>
      <c r="DQ2" s="123" t="str">
        <f>$BN10</f>
        <v/>
      </c>
      <c r="DR2" s="123" t="str">
        <f>$BQ10</f>
        <v/>
      </c>
      <c r="DS2" s="123" t="str">
        <f>$BL11</f>
        <v/>
      </c>
      <c r="DT2" s="123" t="str">
        <f>$BM11</f>
        <v/>
      </c>
      <c r="DU2" s="123" t="str">
        <f>$BN11</f>
        <v/>
      </c>
      <c r="DV2" s="159" t="str">
        <f>$BQ11</f>
        <v/>
      </c>
      <c r="DW2" s="123" t="str">
        <f>$BL12</f>
        <v/>
      </c>
      <c r="DX2" s="123" t="str">
        <f>$BM12</f>
        <v/>
      </c>
      <c r="DY2" s="123" t="str">
        <f>$BN12</f>
        <v/>
      </c>
      <c r="DZ2" s="159" t="str">
        <f>$BQ12</f>
        <v/>
      </c>
      <c r="EA2" s="123" t="str">
        <f>$BL13</f>
        <v/>
      </c>
      <c r="EB2" s="123" t="str">
        <f>$BM13</f>
        <v/>
      </c>
      <c r="EC2" s="123" t="str">
        <f>$BN13</f>
        <v/>
      </c>
      <c r="ED2" s="159" t="str">
        <f>$BQ13</f>
        <v/>
      </c>
      <c r="EE2" s="159" t="str">
        <f>BO2</f>
        <v/>
      </c>
      <c r="EF2" s="159" t="str">
        <f>BO3</f>
        <v/>
      </c>
      <c r="EG2" s="159" t="str">
        <f>BO4</f>
        <v/>
      </c>
      <c r="EH2" s="159" t="str">
        <f>BO5</f>
        <v/>
      </c>
      <c r="EI2" s="159" t="str">
        <f>BO6</f>
        <v/>
      </c>
      <c r="EJ2" s="159" t="str">
        <f>BO7</f>
        <v/>
      </c>
      <c r="EK2" s="159" t="str">
        <f>BO8</f>
        <v/>
      </c>
      <c r="EL2" s="159" t="str">
        <f>BO9</f>
        <v/>
      </c>
      <c r="EM2" s="159" t="str">
        <f>BO10</f>
        <v/>
      </c>
      <c r="EN2" s="159" t="str">
        <f>BO11</f>
        <v/>
      </c>
      <c r="EO2" s="159" t="str">
        <f>BO12</f>
        <v/>
      </c>
      <c r="EP2" s="159" t="str">
        <f>BO13</f>
        <v/>
      </c>
      <c r="EQ2" s="159" t="str">
        <f>BP2</f>
        <v/>
      </c>
      <c r="ER2" s="159" t="str">
        <f>BP3</f>
        <v/>
      </c>
      <c r="ES2" s="159" t="str">
        <f>BP4</f>
        <v/>
      </c>
      <c r="ET2" s="159" t="str">
        <f>BP5</f>
        <v/>
      </c>
      <c r="EU2" s="159" t="str">
        <f>BP6</f>
        <v/>
      </c>
      <c r="EV2" s="159" t="str">
        <f>BP7</f>
        <v/>
      </c>
      <c r="EW2" s="159" t="str">
        <f>BP8</f>
        <v/>
      </c>
      <c r="EX2" s="159" t="str">
        <f>BP9</f>
        <v/>
      </c>
      <c r="EY2" s="159" t="str">
        <f>BP10</f>
        <v/>
      </c>
      <c r="EZ2" s="159" t="str">
        <f>BP11</f>
        <v/>
      </c>
      <c r="FA2" s="159" t="str">
        <f>BP12</f>
        <v/>
      </c>
      <c r="FB2" s="162" t="str">
        <f>BP13</f>
        <v/>
      </c>
    </row>
    <row r="3" spans="1:158" ht="39.950000000000003" customHeight="1" x14ac:dyDescent="0.4">
      <c r="A3" s="108"/>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17" t="str">
        <f>実績報告!C94</f>
        <v/>
      </c>
      <c r="BL3" s="157" t="str">
        <f>IF(実績報告!E94&lt;&gt;"",SUBSTITUTE(実績報告!E94,"
",""),"")</f>
        <v/>
      </c>
      <c r="BM3" s="157" t="str">
        <f>IF(実績報告!K94&lt;&gt;"",SUBSTITUTE(実績報告!K94,"
",""),"")</f>
        <v/>
      </c>
      <c r="BN3" s="157" t="str">
        <f>IF(実績報告!U94&lt;&gt;"",SUBSTITUTE(実績報告!U94,"
",""),"")</f>
        <v/>
      </c>
      <c r="BO3" s="157" t="str">
        <f>IF(実績報告!AQ94&lt;&gt;"",実績報告!AQ94,"")</f>
        <v/>
      </c>
      <c r="BP3" s="157" t="str">
        <f>IF(AND(実績報告!AR94&lt;&gt;"",実績報告!AR94&lt;&gt;0),実績報告!AR94,"")</f>
        <v/>
      </c>
      <c r="BQ3" s="115" t="str">
        <f>IF(実績報告!AG94&lt;&gt;"",SUBSTITUTE(実績報告!AG94,"
",""),"")</f>
        <v/>
      </c>
      <c r="BR3" s="109"/>
      <c r="BS3" s="109"/>
      <c r="BT3" s="109"/>
      <c r="BU3" s="109"/>
      <c r="BV3" s="109"/>
      <c r="BW3" s="109"/>
      <c r="BX3" s="109"/>
      <c r="BY3" s="109"/>
      <c r="BZ3" s="109"/>
      <c r="CA3" s="109"/>
      <c r="CB3" s="109"/>
      <c r="CC3" s="109"/>
      <c r="CD3" s="109"/>
      <c r="CE3" s="109"/>
      <c r="CF3" s="109"/>
      <c r="CG3" s="109"/>
      <c r="CH3" s="110"/>
      <c r="CI3" s="122"/>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59"/>
      <c r="DW3" s="123"/>
      <c r="DX3" s="123"/>
      <c r="DY3" s="123"/>
      <c r="DZ3" s="159"/>
      <c r="EA3" s="123"/>
      <c r="EB3" s="123"/>
      <c r="EC3" s="123"/>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62"/>
    </row>
    <row r="4" spans="1:158" ht="39.950000000000003" customHeight="1" x14ac:dyDescent="0.4">
      <c r="A4" s="108"/>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17" t="str">
        <f>実績報告!C95</f>
        <v/>
      </c>
      <c r="BL4" s="157" t="str">
        <f>IF(実績報告!E95&lt;&gt;"",SUBSTITUTE(実績報告!E95,"
",""),"")</f>
        <v/>
      </c>
      <c r="BM4" s="157" t="str">
        <f>IF(実績報告!K95&lt;&gt;"",SUBSTITUTE(実績報告!K95,"
",""),"")</f>
        <v/>
      </c>
      <c r="BN4" s="157" t="str">
        <f>IF(実績報告!U95&lt;&gt;"",SUBSTITUTE(実績報告!U95,"
",""),"")</f>
        <v/>
      </c>
      <c r="BO4" s="157" t="str">
        <f>IF(実績報告!AQ95&lt;&gt;"",実績報告!AQ95,"")</f>
        <v/>
      </c>
      <c r="BP4" s="157" t="str">
        <f>IF(AND(実績報告!AR95&lt;&gt;"",実績報告!AR95&lt;&gt;0),実績報告!AR95,"")</f>
        <v/>
      </c>
      <c r="BQ4" s="115" t="str">
        <f>IF(実績報告!AG95&lt;&gt;"",SUBSTITUTE(実績報告!AG95,"
",""),"")</f>
        <v/>
      </c>
      <c r="BR4" s="109"/>
      <c r="BS4" s="109"/>
      <c r="BT4" s="109"/>
      <c r="BU4" s="109"/>
      <c r="BV4" s="109"/>
      <c r="BW4" s="109"/>
      <c r="BX4" s="109"/>
      <c r="BY4" s="109"/>
      <c r="BZ4" s="109"/>
      <c r="CA4" s="109"/>
      <c r="CB4" s="109"/>
      <c r="CC4" s="109"/>
      <c r="CD4" s="109"/>
      <c r="CE4" s="109"/>
      <c r="CF4" s="109"/>
      <c r="CG4" s="109"/>
      <c r="CH4" s="110"/>
      <c r="CI4" s="122"/>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59"/>
      <c r="DW4" s="123"/>
      <c r="DX4" s="123"/>
      <c r="DY4" s="123"/>
      <c r="DZ4" s="159"/>
      <c r="EA4" s="123"/>
      <c r="EB4" s="123"/>
      <c r="EC4" s="123"/>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62"/>
    </row>
    <row r="5" spans="1:158" ht="39.950000000000003" customHeight="1" x14ac:dyDescent="0.4">
      <c r="A5" s="108"/>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17" t="str">
        <f>実績報告!C96</f>
        <v/>
      </c>
      <c r="BL5" s="157" t="str">
        <f>IF(実績報告!E96&lt;&gt;"",SUBSTITUTE(実績報告!E96,"
",""),"")</f>
        <v/>
      </c>
      <c r="BM5" s="157" t="str">
        <f>IF(実績報告!K96&lt;&gt;"",SUBSTITUTE(実績報告!K96,"
",""),"")</f>
        <v/>
      </c>
      <c r="BN5" s="157" t="str">
        <f>IF(実績報告!U96&lt;&gt;"",SUBSTITUTE(実績報告!U96,"
",""),"")</f>
        <v/>
      </c>
      <c r="BO5" s="157" t="str">
        <f>IF(実績報告!AQ96&lt;&gt;"",実績報告!AQ96,"")</f>
        <v/>
      </c>
      <c r="BP5" s="157" t="str">
        <f>IF(AND(実績報告!AR96&lt;&gt;"",実績報告!AR96&lt;&gt;0),実績報告!AR96,"")</f>
        <v/>
      </c>
      <c r="BQ5" s="115" t="str">
        <f>IF(実績報告!AG96&lt;&gt;"",SUBSTITUTE(実績報告!AG96,"
",""),"")</f>
        <v/>
      </c>
      <c r="BR5" s="109"/>
      <c r="BS5" s="109"/>
      <c r="BT5" s="109"/>
      <c r="BU5" s="109"/>
      <c r="BV5" s="109"/>
      <c r="BW5" s="109"/>
      <c r="BX5" s="109"/>
      <c r="BY5" s="109"/>
      <c r="BZ5" s="109"/>
      <c r="CA5" s="109"/>
      <c r="CB5" s="109"/>
      <c r="CC5" s="109"/>
      <c r="CD5" s="109"/>
      <c r="CE5" s="109"/>
      <c r="CF5" s="109"/>
      <c r="CG5" s="109"/>
      <c r="CH5" s="110"/>
      <c r="CI5" s="122"/>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59"/>
      <c r="DW5" s="123"/>
      <c r="DX5" s="123"/>
      <c r="DY5" s="123"/>
      <c r="DZ5" s="159"/>
      <c r="EA5" s="123"/>
      <c r="EB5" s="123"/>
      <c r="EC5" s="123"/>
      <c r="ED5" s="159"/>
      <c r="EE5" s="159"/>
      <c r="EF5" s="159"/>
      <c r="EG5" s="159"/>
      <c r="EH5" s="159"/>
      <c r="EI5" s="159"/>
      <c r="EJ5" s="159"/>
      <c r="EK5" s="159"/>
      <c r="EL5" s="159"/>
      <c r="EM5" s="159"/>
      <c r="EN5" s="159"/>
      <c r="EO5" s="159"/>
      <c r="EP5" s="159"/>
      <c r="EQ5" s="159"/>
      <c r="ER5" s="159"/>
      <c r="ES5" s="159"/>
      <c r="ET5" s="159"/>
      <c r="EU5" s="159"/>
      <c r="EV5" s="159"/>
      <c r="EW5" s="159"/>
      <c r="EX5" s="159"/>
      <c r="EY5" s="159"/>
      <c r="EZ5" s="159"/>
      <c r="FA5" s="159"/>
      <c r="FB5" s="162"/>
    </row>
    <row r="6" spans="1:158" ht="39.950000000000003" customHeight="1" x14ac:dyDescent="0.4">
      <c r="A6" s="10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17" t="str">
        <f>実績報告!C97</f>
        <v/>
      </c>
      <c r="BL6" s="157" t="str">
        <f>IF(実績報告!E97&lt;&gt;"",SUBSTITUTE(実績報告!E97,"
",""),"")</f>
        <v/>
      </c>
      <c r="BM6" s="157" t="str">
        <f>IF(実績報告!K97&lt;&gt;"",SUBSTITUTE(実績報告!K97,"
",""),"")</f>
        <v/>
      </c>
      <c r="BN6" s="157" t="str">
        <f>IF(実績報告!U97&lt;&gt;"",SUBSTITUTE(実績報告!U97,"
",""),"")</f>
        <v/>
      </c>
      <c r="BO6" s="157" t="str">
        <f>IF(実績報告!AQ97&lt;&gt;"",実績報告!AQ97,"")</f>
        <v/>
      </c>
      <c r="BP6" s="157" t="str">
        <f>IF(AND(実績報告!AR97&lt;&gt;"",実績報告!AR97&lt;&gt;0),実績報告!AR97,"")</f>
        <v/>
      </c>
      <c r="BQ6" s="115" t="str">
        <f>IF(実績報告!AG97&lt;&gt;"",SUBSTITUTE(実績報告!AG97,"
",""),"")</f>
        <v/>
      </c>
      <c r="BR6" s="109"/>
      <c r="BS6" s="109"/>
      <c r="BT6" s="109"/>
      <c r="BU6" s="109"/>
      <c r="BV6" s="109"/>
      <c r="BW6" s="109"/>
      <c r="BX6" s="109"/>
      <c r="BY6" s="109"/>
      <c r="BZ6" s="109"/>
      <c r="CA6" s="109"/>
      <c r="CB6" s="109"/>
      <c r="CC6" s="109"/>
      <c r="CD6" s="109"/>
      <c r="CE6" s="109"/>
      <c r="CF6" s="109"/>
      <c r="CG6" s="109"/>
      <c r="CH6" s="110"/>
      <c r="CI6" s="122"/>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59"/>
      <c r="DW6" s="123"/>
      <c r="DX6" s="123"/>
      <c r="DY6" s="123"/>
      <c r="DZ6" s="159"/>
      <c r="EA6" s="123"/>
      <c r="EB6" s="123"/>
      <c r="EC6" s="123"/>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62"/>
    </row>
    <row r="7" spans="1:158" ht="39.950000000000003" customHeight="1" x14ac:dyDescent="0.4">
      <c r="A7" s="10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17" t="str">
        <f>実績報告!C98</f>
        <v/>
      </c>
      <c r="BL7" s="157" t="str">
        <f>IF(実績報告!E98&lt;&gt;"",SUBSTITUTE(実績報告!E98,"
",""),"")</f>
        <v/>
      </c>
      <c r="BM7" s="157" t="str">
        <f>IF(実績報告!K98&lt;&gt;"",SUBSTITUTE(実績報告!K98,"
",""),"")</f>
        <v/>
      </c>
      <c r="BN7" s="157" t="str">
        <f>IF(実績報告!U98&lt;&gt;"",SUBSTITUTE(実績報告!U98,"
",""),"")</f>
        <v/>
      </c>
      <c r="BO7" s="157" t="str">
        <f>IF(実績報告!AQ98&lt;&gt;"",実績報告!AQ98,"")</f>
        <v/>
      </c>
      <c r="BP7" s="157" t="str">
        <f>IF(AND(実績報告!AR98&lt;&gt;"",実績報告!AR98&lt;&gt;0),実績報告!AR98,"")</f>
        <v/>
      </c>
      <c r="BQ7" s="115" t="str">
        <f>IF(実績報告!AG98&lt;&gt;"",SUBSTITUTE(実績報告!AG98,"
",""),"")</f>
        <v/>
      </c>
      <c r="BR7" s="109"/>
      <c r="BS7" s="109"/>
      <c r="BT7" s="109"/>
      <c r="BU7" s="109"/>
      <c r="BV7" s="109"/>
      <c r="BW7" s="109"/>
      <c r="BX7" s="109"/>
      <c r="BY7" s="109"/>
      <c r="BZ7" s="109"/>
      <c r="CA7" s="109"/>
      <c r="CB7" s="109"/>
      <c r="CC7" s="109"/>
      <c r="CD7" s="109"/>
      <c r="CE7" s="109"/>
      <c r="CF7" s="109"/>
      <c r="CG7" s="109"/>
      <c r="CH7" s="110"/>
      <c r="CI7" s="122"/>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59"/>
      <c r="DW7" s="123"/>
      <c r="DX7" s="123"/>
      <c r="DY7" s="123"/>
      <c r="DZ7" s="159"/>
      <c r="EA7" s="123"/>
      <c r="EB7" s="123"/>
      <c r="EC7" s="123"/>
      <c r="ED7" s="159"/>
      <c r="EE7" s="159"/>
      <c r="EF7" s="159"/>
      <c r="EG7" s="159"/>
      <c r="EH7" s="159"/>
      <c r="EI7" s="159"/>
      <c r="EJ7" s="159"/>
      <c r="EK7" s="159"/>
      <c r="EL7" s="159"/>
      <c r="EM7" s="159"/>
      <c r="EN7" s="159"/>
      <c r="EO7" s="159"/>
      <c r="EP7" s="159"/>
      <c r="EQ7" s="159"/>
      <c r="ER7" s="159"/>
      <c r="ES7" s="159"/>
      <c r="ET7" s="159"/>
      <c r="EU7" s="159"/>
      <c r="EV7" s="159"/>
      <c r="EW7" s="159"/>
      <c r="EX7" s="159"/>
      <c r="EY7" s="159"/>
      <c r="EZ7" s="159"/>
      <c r="FA7" s="159"/>
      <c r="FB7" s="162"/>
    </row>
    <row r="8" spans="1:158" ht="39.950000000000003" customHeight="1" x14ac:dyDescent="0.4">
      <c r="A8" s="10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17" t="str">
        <f>実績報告!C99</f>
        <v/>
      </c>
      <c r="BL8" s="157" t="str">
        <f>IF(実績報告!E99&lt;&gt;"",SUBSTITUTE(実績報告!E99,"
",""),"")</f>
        <v/>
      </c>
      <c r="BM8" s="157" t="str">
        <f>IF(実績報告!K99&lt;&gt;"",SUBSTITUTE(実績報告!K99,"
",""),"")</f>
        <v/>
      </c>
      <c r="BN8" s="157" t="str">
        <f>IF(実績報告!U99&lt;&gt;"",SUBSTITUTE(実績報告!U99,"
",""),"")</f>
        <v/>
      </c>
      <c r="BO8" s="157" t="str">
        <f>IF(実績報告!AQ99&lt;&gt;"",実績報告!AQ99,"")</f>
        <v/>
      </c>
      <c r="BP8" s="157" t="str">
        <f>IF(AND(実績報告!AR99&lt;&gt;"",実績報告!AR99&lt;&gt;0),実績報告!AR99,"")</f>
        <v/>
      </c>
      <c r="BQ8" s="115" t="str">
        <f>IF(実績報告!AG99&lt;&gt;"",SUBSTITUTE(実績報告!AG99,"
",""),"")</f>
        <v/>
      </c>
      <c r="BR8" s="109"/>
      <c r="BS8" s="109"/>
      <c r="BT8" s="109"/>
      <c r="BU8" s="109"/>
      <c r="BV8" s="109"/>
      <c r="BW8" s="109"/>
      <c r="BX8" s="109"/>
      <c r="BY8" s="109"/>
      <c r="BZ8" s="109"/>
      <c r="CA8" s="109"/>
      <c r="CB8" s="109"/>
      <c r="CC8" s="109"/>
      <c r="CD8" s="109"/>
      <c r="CE8" s="109"/>
      <c r="CF8" s="109"/>
      <c r="CG8" s="109"/>
      <c r="CH8" s="110"/>
      <c r="CI8" s="122"/>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59"/>
      <c r="DW8" s="123"/>
      <c r="DX8" s="123"/>
      <c r="DY8" s="123"/>
      <c r="DZ8" s="159"/>
      <c r="EA8" s="123"/>
      <c r="EB8" s="123"/>
      <c r="EC8" s="123"/>
      <c r="ED8" s="159"/>
      <c r="EE8" s="159"/>
      <c r="EF8" s="159"/>
      <c r="EG8" s="159"/>
      <c r="EH8" s="159"/>
      <c r="EI8" s="159"/>
      <c r="EJ8" s="159"/>
      <c r="EK8" s="159"/>
      <c r="EL8" s="159"/>
      <c r="EM8" s="159"/>
      <c r="EN8" s="159"/>
      <c r="EO8" s="159"/>
      <c r="EP8" s="159"/>
      <c r="EQ8" s="159"/>
      <c r="ER8" s="159"/>
      <c r="ES8" s="159"/>
      <c r="ET8" s="159"/>
      <c r="EU8" s="159"/>
      <c r="EV8" s="159"/>
      <c r="EW8" s="159"/>
      <c r="EX8" s="159"/>
      <c r="EY8" s="159"/>
      <c r="EZ8" s="159"/>
      <c r="FA8" s="159"/>
      <c r="FB8" s="162"/>
    </row>
    <row r="9" spans="1:158" ht="39.950000000000003" customHeight="1" x14ac:dyDescent="0.4">
      <c r="A9" s="10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17" t="str">
        <f>実績報告!C100</f>
        <v/>
      </c>
      <c r="BL9" s="157" t="str">
        <f>IF(実績報告!E100&lt;&gt;"",SUBSTITUTE(実績報告!E100,"
",""),"")</f>
        <v/>
      </c>
      <c r="BM9" s="157" t="str">
        <f>IF(実績報告!K100&lt;&gt;"",SUBSTITUTE(実績報告!K100,"
",""),"")</f>
        <v/>
      </c>
      <c r="BN9" s="157" t="str">
        <f>IF(実績報告!U100&lt;&gt;"",SUBSTITUTE(実績報告!U100,"
",""),"")</f>
        <v/>
      </c>
      <c r="BO9" s="157" t="str">
        <f>IF(実績報告!AQ100&lt;&gt;"",実績報告!AQ100,"")</f>
        <v/>
      </c>
      <c r="BP9" s="157" t="str">
        <f>IF(AND(実績報告!AR100&lt;&gt;"",実績報告!AR100&lt;&gt;0),実績報告!AR100,"")</f>
        <v/>
      </c>
      <c r="BQ9" s="115" t="str">
        <f>IF(実績報告!AG100&lt;&gt;"",SUBSTITUTE(実績報告!AG100,"
",""),"")</f>
        <v/>
      </c>
      <c r="BR9" s="109"/>
      <c r="BS9" s="109"/>
      <c r="BT9" s="109"/>
      <c r="BU9" s="109"/>
      <c r="BV9" s="109"/>
      <c r="BW9" s="109"/>
      <c r="BX9" s="109"/>
      <c r="BY9" s="109"/>
      <c r="BZ9" s="109"/>
      <c r="CA9" s="109"/>
      <c r="CB9" s="109"/>
      <c r="CC9" s="109"/>
      <c r="CD9" s="109"/>
      <c r="CE9" s="109"/>
      <c r="CF9" s="109"/>
      <c r="CG9" s="109"/>
      <c r="CH9" s="110"/>
      <c r="CI9" s="122"/>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59"/>
      <c r="DW9" s="123"/>
      <c r="DX9" s="123"/>
      <c r="DY9" s="123"/>
      <c r="DZ9" s="159"/>
      <c r="EA9" s="123"/>
      <c r="EB9" s="123"/>
      <c r="EC9" s="123"/>
      <c r="ED9" s="159"/>
      <c r="EE9" s="159"/>
      <c r="EF9" s="159"/>
      <c r="EG9" s="159"/>
      <c r="EH9" s="159"/>
      <c r="EI9" s="159"/>
      <c r="EJ9" s="159"/>
      <c r="EK9" s="159"/>
      <c r="EL9" s="159"/>
      <c r="EM9" s="159"/>
      <c r="EN9" s="159"/>
      <c r="EO9" s="159"/>
      <c r="EP9" s="159"/>
      <c r="EQ9" s="159"/>
      <c r="ER9" s="159"/>
      <c r="ES9" s="159"/>
      <c r="ET9" s="159"/>
      <c r="EU9" s="159"/>
      <c r="EV9" s="159"/>
      <c r="EW9" s="159"/>
      <c r="EX9" s="159"/>
      <c r="EY9" s="159"/>
      <c r="EZ9" s="159"/>
      <c r="FA9" s="159"/>
      <c r="FB9" s="162"/>
    </row>
    <row r="10" spans="1:158" ht="39.950000000000003" customHeight="1" x14ac:dyDescent="0.4">
      <c r="A10" s="10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17" t="str">
        <f>実績報告!C101</f>
        <v/>
      </c>
      <c r="BL10" s="157" t="str">
        <f>IF(実績報告!E101&lt;&gt;"",SUBSTITUTE(実績報告!E101,"
",""),"")</f>
        <v/>
      </c>
      <c r="BM10" s="157" t="str">
        <f>IF(実績報告!K101&lt;&gt;"",SUBSTITUTE(実績報告!K101,"
",""),"")</f>
        <v/>
      </c>
      <c r="BN10" s="157" t="str">
        <f>IF(実績報告!U101&lt;&gt;"",SUBSTITUTE(実績報告!U101,"
",""),"")</f>
        <v/>
      </c>
      <c r="BO10" s="157" t="str">
        <f>IF(実績報告!AQ101&lt;&gt;"",実績報告!AQ101,"")</f>
        <v/>
      </c>
      <c r="BP10" s="157" t="str">
        <f>IF(AND(実績報告!AR101&lt;&gt;"",実績報告!AR101&lt;&gt;0),実績報告!AR101,"")</f>
        <v/>
      </c>
      <c r="BQ10" s="115" t="str">
        <f>IF(実績報告!AG101&lt;&gt;"",SUBSTITUTE(実績報告!AG101,"
",""),"")</f>
        <v/>
      </c>
      <c r="BR10" s="109"/>
      <c r="BS10" s="109"/>
      <c r="BT10" s="109"/>
      <c r="BU10" s="109"/>
      <c r="BV10" s="109"/>
      <c r="BW10" s="109"/>
      <c r="BX10" s="109"/>
      <c r="BY10" s="109"/>
      <c r="BZ10" s="109"/>
      <c r="CA10" s="109"/>
      <c r="CB10" s="109"/>
      <c r="CC10" s="109"/>
      <c r="CD10" s="109"/>
      <c r="CE10" s="109"/>
      <c r="CF10" s="109"/>
      <c r="CG10" s="109"/>
      <c r="CH10" s="110"/>
      <c r="CI10" s="122"/>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59"/>
      <c r="DW10" s="123"/>
      <c r="DX10" s="123"/>
      <c r="DY10" s="123"/>
      <c r="DZ10" s="159"/>
      <c r="EA10" s="123"/>
      <c r="EB10" s="123"/>
      <c r="EC10" s="123"/>
      <c r="ED10" s="159"/>
      <c r="EE10" s="159"/>
      <c r="EF10" s="159"/>
      <c r="EG10" s="159"/>
      <c r="EH10" s="159"/>
      <c r="EI10" s="159"/>
      <c r="EJ10" s="159"/>
      <c r="EK10" s="159"/>
      <c r="EL10" s="159"/>
      <c r="EM10" s="159"/>
      <c r="EN10" s="159"/>
      <c r="EO10" s="159"/>
      <c r="EP10" s="159"/>
      <c r="EQ10" s="159"/>
      <c r="ER10" s="159"/>
      <c r="ES10" s="159"/>
      <c r="ET10" s="159"/>
      <c r="EU10" s="159"/>
      <c r="EV10" s="159"/>
      <c r="EW10" s="159"/>
      <c r="EX10" s="159"/>
      <c r="EY10" s="159"/>
      <c r="EZ10" s="159"/>
      <c r="FA10" s="159"/>
      <c r="FB10" s="162"/>
    </row>
    <row r="11" spans="1:158" ht="39.950000000000003" customHeight="1" x14ac:dyDescent="0.4">
      <c r="A11" s="10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17" t="str">
        <f>実績報告!C102</f>
        <v/>
      </c>
      <c r="BL11" s="157" t="str">
        <f>IF(実績報告!E102&lt;&gt;"",SUBSTITUTE(実績報告!E102,"
",""),"")</f>
        <v/>
      </c>
      <c r="BM11" s="157" t="str">
        <f>IF(実績報告!K102&lt;&gt;"",SUBSTITUTE(実績報告!K102,"
",""),"")</f>
        <v/>
      </c>
      <c r="BN11" s="157" t="str">
        <f>IF(実績報告!U102&lt;&gt;"",SUBSTITUTE(実績報告!U102,"
",""),"")</f>
        <v/>
      </c>
      <c r="BO11" s="157" t="str">
        <f>IF(実績報告!AQ102&lt;&gt;"",実績報告!AQ102,"")</f>
        <v/>
      </c>
      <c r="BP11" s="157" t="str">
        <f>IF(AND(実績報告!AR102&lt;&gt;"",実績報告!AR102&lt;&gt;0),実績報告!AR102,"")</f>
        <v/>
      </c>
      <c r="BQ11" s="115" t="str">
        <f>IF(実績報告!AG102&lt;&gt;"",SUBSTITUTE(実績報告!AG102,"
",""),"")</f>
        <v/>
      </c>
      <c r="BR11" s="109"/>
      <c r="BS11" s="109"/>
      <c r="BT11" s="109"/>
      <c r="BU11" s="109"/>
      <c r="BV11" s="109"/>
      <c r="BW11" s="109"/>
      <c r="BX11" s="109"/>
      <c r="BY11" s="109"/>
      <c r="BZ11" s="109"/>
      <c r="CA11" s="109"/>
      <c r="CB11" s="109"/>
      <c r="CC11" s="109"/>
      <c r="CD11" s="109"/>
      <c r="CE11" s="109"/>
      <c r="CF11" s="109"/>
      <c r="CG11" s="109"/>
      <c r="CH11" s="110"/>
      <c r="CI11" s="122"/>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59"/>
      <c r="DW11" s="123"/>
      <c r="DX11" s="123"/>
      <c r="DY11" s="123"/>
      <c r="DZ11" s="159"/>
      <c r="EA11" s="123"/>
      <c r="EB11" s="123"/>
      <c r="EC11" s="123"/>
      <c r="ED11" s="159"/>
      <c r="EE11" s="159"/>
      <c r="EF11" s="159"/>
      <c r="EG11" s="159"/>
      <c r="EH11" s="159"/>
      <c r="EI11" s="159"/>
      <c r="EJ11" s="159"/>
      <c r="EK11" s="159"/>
      <c r="EL11" s="159"/>
      <c r="EM11" s="159"/>
      <c r="EN11" s="159"/>
      <c r="EO11" s="159"/>
      <c r="EP11" s="159"/>
      <c r="EQ11" s="159"/>
      <c r="ER11" s="159"/>
      <c r="ES11" s="159"/>
      <c r="ET11" s="159"/>
      <c r="EU11" s="159"/>
      <c r="EV11" s="159"/>
      <c r="EW11" s="159"/>
      <c r="EX11" s="159"/>
      <c r="EY11" s="159"/>
      <c r="EZ11" s="159"/>
      <c r="FA11" s="159"/>
      <c r="FB11" s="162"/>
    </row>
    <row r="12" spans="1:158" ht="39.950000000000003" customHeight="1" x14ac:dyDescent="0.4">
      <c r="A12" s="10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17" t="str">
        <f>実績報告!C103</f>
        <v/>
      </c>
      <c r="BL12" s="157" t="str">
        <f>IF(実績報告!E103&lt;&gt;"",SUBSTITUTE(実績報告!E103,"
",""),"")</f>
        <v/>
      </c>
      <c r="BM12" s="157" t="str">
        <f>IF(実績報告!K103&lt;&gt;"",SUBSTITUTE(実績報告!K103,"
",""),"")</f>
        <v/>
      </c>
      <c r="BN12" s="157" t="str">
        <f>IF(実績報告!U103&lt;&gt;"",SUBSTITUTE(実績報告!U103,"
",""),"")</f>
        <v/>
      </c>
      <c r="BO12" s="157" t="str">
        <f>IF(実績報告!AQ103&lt;&gt;"",実績報告!AQ103,"")</f>
        <v/>
      </c>
      <c r="BP12" s="157" t="str">
        <f>IF(AND(実績報告!AR103&lt;&gt;"",実績報告!AR103&lt;&gt;0),実績報告!AR103,"")</f>
        <v/>
      </c>
      <c r="BQ12" s="115" t="str">
        <f>IF(実績報告!AG103&lt;&gt;"",SUBSTITUTE(実績報告!AG103,"
",""),"")</f>
        <v/>
      </c>
      <c r="BR12" s="109"/>
      <c r="BS12" s="109"/>
      <c r="BT12" s="109"/>
      <c r="BU12" s="109"/>
      <c r="BV12" s="109"/>
      <c r="BW12" s="109"/>
      <c r="BX12" s="109"/>
      <c r="BY12" s="109"/>
      <c r="BZ12" s="109"/>
      <c r="CA12" s="109"/>
      <c r="CB12" s="109"/>
      <c r="CC12" s="109"/>
      <c r="CD12" s="109"/>
      <c r="CE12" s="109"/>
      <c r="CF12" s="109"/>
      <c r="CG12" s="109"/>
      <c r="CH12" s="110"/>
      <c r="CI12" s="122"/>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59"/>
      <c r="DW12" s="123"/>
      <c r="DX12" s="123"/>
      <c r="DY12" s="123"/>
      <c r="DZ12" s="159"/>
      <c r="EA12" s="123"/>
      <c r="EB12" s="123"/>
      <c r="EC12" s="123"/>
      <c r="ED12" s="159"/>
      <c r="EE12" s="159"/>
      <c r="EF12" s="159"/>
      <c r="EG12" s="159"/>
      <c r="EH12" s="159"/>
      <c r="EI12" s="159"/>
      <c r="EJ12" s="159"/>
      <c r="EK12" s="159"/>
      <c r="EL12" s="159"/>
      <c r="EM12" s="159"/>
      <c r="EN12" s="159"/>
      <c r="EO12" s="159"/>
      <c r="EP12" s="159"/>
      <c r="EQ12" s="159"/>
      <c r="ER12" s="159"/>
      <c r="ES12" s="159"/>
      <c r="ET12" s="159"/>
      <c r="EU12" s="159"/>
      <c r="EV12" s="159"/>
      <c r="EW12" s="159"/>
      <c r="EX12" s="159"/>
      <c r="EY12" s="159"/>
      <c r="EZ12" s="159"/>
      <c r="FA12" s="159"/>
      <c r="FB12" s="162"/>
    </row>
    <row r="13" spans="1:158" ht="39.950000000000003" customHeight="1" thickBot="1" x14ac:dyDescent="0.45">
      <c r="A13" s="111"/>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8" t="str">
        <f>実績報告!C104</f>
        <v/>
      </c>
      <c r="BL13" s="158" t="str">
        <f>IF(実績報告!E104&lt;&gt;"",SUBSTITUTE(実績報告!E104,"
",""),"")</f>
        <v/>
      </c>
      <c r="BM13" s="158" t="str">
        <f>IF(実績報告!K104&lt;&gt;"",SUBSTITUTE(実績報告!K104,"
",""),"")</f>
        <v/>
      </c>
      <c r="BN13" s="158" t="str">
        <f>IF(実績報告!U104&lt;&gt;"",SUBSTITUTE(実績報告!U104,"
",""),"")</f>
        <v/>
      </c>
      <c r="BO13" s="158" t="str">
        <f>IF(実績報告!AQ104&lt;&gt;"",実績報告!AQ104,"")</f>
        <v/>
      </c>
      <c r="BP13" s="158" t="str">
        <f>IF(AND(実績報告!AR104&lt;&gt;"",実績報告!AR104&lt;&gt;0),実績報告!AR104,"")</f>
        <v/>
      </c>
      <c r="BQ13" s="116" t="str">
        <f>IF(実績報告!AG104&lt;&gt;"",SUBSTITUTE(実績報告!AG104,"
",""),"")</f>
        <v/>
      </c>
      <c r="BR13" s="112"/>
      <c r="BS13" s="112"/>
      <c r="BT13" s="112"/>
      <c r="BU13" s="112"/>
      <c r="BV13" s="112"/>
      <c r="BW13" s="112"/>
      <c r="BX13" s="112"/>
      <c r="BY13" s="112"/>
      <c r="BZ13" s="112"/>
      <c r="CA13" s="112"/>
      <c r="CB13" s="112"/>
      <c r="CC13" s="112"/>
      <c r="CD13" s="112"/>
      <c r="CE13" s="112"/>
      <c r="CF13" s="112"/>
      <c r="CG13" s="112"/>
      <c r="CH13" s="113"/>
      <c r="CI13" s="124"/>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63"/>
      <c r="EF13" s="163"/>
      <c r="EG13" s="163"/>
      <c r="EH13" s="163"/>
      <c r="EI13" s="163"/>
      <c r="EJ13" s="163"/>
      <c r="EK13" s="163"/>
      <c r="EL13" s="163"/>
      <c r="EM13" s="163"/>
      <c r="EN13" s="163"/>
      <c r="EO13" s="163"/>
      <c r="EP13" s="163"/>
      <c r="EQ13" s="163"/>
      <c r="ER13" s="163"/>
      <c r="ES13" s="163"/>
      <c r="ET13" s="163"/>
      <c r="EU13" s="163"/>
      <c r="EV13" s="163"/>
      <c r="EW13" s="163"/>
      <c r="EX13" s="163"/>
      <c r="EY13" s="163"/>
      <c r="EZ13" s="163"/>
      <c r="FA13" s="163"/>
      <c r="FB13" s="164"/>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0"/>
  <sheetViews>
    <sheetView showGridLines="0" showRowColHeaders="0" tabSelected="1" view="pageBreakPreview" zoomScale="150" zoomScaleNormal="150" zoomScaleSheetLayoutView="150" workbookViewId="0">
      <pane ySplit="1" topLeftCell="A2" activePane="bottomLeft" state="frozen"/>
      <selection pane="bottomLeft" activeCell="H1" sqref="H1:M1"/>
    </sheetView>
  </sheetViews>
  <sheetFormatPr defaultColWidth="10.6640625" defaultRowHeight="12" x14ac:dyDescent="0.4"/>
  <cols>
    <col min="1" max="1" width="0.88671875" style="4" customWidth="1"/>
    <col min="2" max="36" width="2.109375" style="4" customWidth="1"/>
    <col min="37" max="37" width="0.6640625" style="4" customWidth="1"/>
    <col min="38" max="38" width="3" style="45" customWidth="1"/>
    <col min="39" max="39" width="34.33203125" style="46" customWidth="1"/>
    <col min="40" max="42" width="4.88671875" style="4" hidden="1" customWidth="1"/>
    <col min="43" max="43" width="8.109375" style="4" hidden="1" customWidth="1"/>
    <col min="44" max="44" width="7.44140625" style="4" hidden="1" customWidth="1"/>
    <col min="45" max="56" width="2.6640625" style="4" customWidth="1"/>
    <col min="57" max="60" width="10.6640625" style="4"/>
    <col min="61" max="61" width="10.6640625" style="4" customWidth="1"/>
    <col min="62" max="16384" width="10.6640625" style="4"/>
  </cols>
  <sheetData>
    <row r="1" spans="1:51" ht="21.95" customHeight="1" x14ac:dyDescent="0.4">
      <c r="A1" s="216" t="s">
        <v>239</v>
      </c>
      <c r="B1" s="217"/>
      <c r="C1" s="217"/>
      <c r="D1" s="217"/>
      <c r="E1" s="217"/>
      <c r="F1" s="217"/>
      <c r="G1" s="217"/>
      <c r="H1" s="218" t="s">
        <v>491</v>
      </c>
      <c r="I1" s="219"/>
      <c r="J1" s="219"/>
      <c r="K1" s="219"/>
      <c r="L1" s="219"/>
      <c r="M1" s="220"/>
      <c r="N1" s="221" t="s">
        <v>240</v>
      </c>
      <c r="O1" s="222"/>
      <c r="P1" s="222"/>
      <c r="Q1" s="222"/>
      <c r="R1" s="222"/>
      <c r="S1" s="222"/>
      <c r="T1" s="222"/>
      <c r="U1" s="222"/>
      <c r="V1" s="222"/>
      <c r="W1" s="222"/>
      <c r="X1" s="222"/>
      <c r="Y1" s="222"/>
      <c r="Z1" s="222"/>
      <c r="AA1" s="222"/>
      <c r="AB1" s="222"/>
      <c r="AC1" s="222"/>
      <c r="AD1" s="222"/>
      <c r="AE1" s="222"/>
      <c r="AF1" s="222"/>
      <c r="AG1" s="222"/>
      <c r="AH1" s="222"/>
      <c r="AI1" s="222"/>
      <c r="AJ1" s="19"/>
      <c r="AL1" s="26" t="s">
        <v>159</v>
      </c>
      <c r="AM1" s="34" t="s">
        <v>157</v>
      </c>
    </row>
    <row r="2" spans="1:51" ht="14.1" customHeight="1" x14ac:dyDescent="0.4">
      <c r="A2" s="10"/>
      <c r="B2" s="238" t="s">
        <v>188</v>
      </c>
      <c r="C2" s="238"/>
      <c r="D2" s="238"/>
      <c r="E2" s="238"/>
      <c r="F2" s="238" t="str">
        <f>IF(AND($I$1&lt;&gt;"",$M$1&lt;&gt;""),"【"&amp;$I$1&amp;"・"&amp;$M$1&amp;"】","")</f>
        <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9" t="s">
        <v>189</v>
      </c>
      <c r="AJ2" s="239"/>
      <c r="AL2" s="35"/>
      <c r="AM2" s="36"/>
    </row>
    <row r="3" spans="1:51" ht="5.0999999999999996" customHeight="1" x14ac:dyDescent="0.4">
      <c r="A3" s="5"/>
      <c r="B3" s="7"/>
      <c r="C3" s="7"/>
      <c r="D3" s="7"/>
      <c r="E3" s="7"/>
      <c r="F3" s="11"/>
      <c r="G3" s="11"/>
      <c r="H3" s="11"/>
      <c r="I3" s="11"/>
      <c r="J3" s="11"/>
      <c r="K3" s="11"/>
      <c r="L3" s="11"/>
      <c r="M3" s="11"/>
      <c r="N3" s="11"/>
      <c r="O3" s="11"/>
      <c r="P3" s="11"/>
      <c r="Q3" s="11"/>
      <c r="R3" s="11"/>
      <c r="S3" s="11"/>
      <c r="T3" s="11"/>
      <c r="U3" s="11"/>
      <c r="V3" s="11"/>
      <c r="W3" s="11"/>
      <c r="X3" s="11"/>
      <c r="Y3" s="9"/>
      <c r="Z3" s="7"/>
      <c r="AA3" s="7"/>
      <c r="AB3" s="7"/>
      <c r="AC3" s="7"/>
      <c r="AD3" s="7"/>
      <c r="AE3" s="7"/>
      <c r="AF3" s="7"/>
      <c r="AG3" s="7"/>
      <c r="AH3" s="10"/>
      <c r="AI3" s="12"/>
      <c r="AJ3" s="12"/>
      <c r="AL3" s="37"/>
      <c r="AM3" s="38"/>
    </row>
    <row r="4" spans="1:51" ht="14.1" customHeight="1" x14ac:dyDescent="0.4">
      <c r="Z4" s="327" t="s">
        <v>201</v>
      </c>
      <c r="AA4" s="328"/>
      <c r="AB4" s="329" t="s">
        <v>499</v>
      </c>
      <c r="AC4" s="330"/>
      <c r="AD4" s="48" t="s">
        <v>115</v>
      </c>
      <c r="AE4" s="331"/>
      <c r="AF4" s="332"/>
      <c r="AG4" s="49" t="s">
        <v>2</v>
      </c>
      <c r="AH4" s="333"/>
      <c r="AI4" s="334"/>
      <c r="AJ4" s="50" t="s">
        <v>3</v>
      </c>
      <c r="AL4" s="39" t="str">
        <f>IF(AND(AB4&lt;&gt;"",AE4&lt;&gt;"",AH4&lt;&gt;""),IF(ISERROR(DAY(AB4+2018&amp;"/"&amp;AE4&amp;"/"&amp;AH4)),"!",""),"?")</f>
        <v>?</v>
      </c>
      <c r="AM4" s="38" t="str">
        <f>IF(AL4="","",IF(AL4="?","報告日を入力して下さい。","報告日が間違っています。"))</f>
        <v>報告日を入力して下さい。</v>
      </c>
    </row>
    <row r="5" spans="1:51" ht="14.1" customHeight="1" x14ac:dyDescent="0.4">
      <c r="B5" s="8" t="s">
        <v>238</v>
      </c>
      <c r="AL5" s="37"/>
      <c r="AM5" s="38"/>
    </row>
    <row r="6" spans="1:51" ht="14.1" customHeight="1" x14ac:dyDescent="0.4">
      <c r="F6" s="306" t="s">
        <v>5</v>
      </c>
      <c r="G6" s="306"/>
      <c r="H6" s="306"/>
      <c r="I6" s="306" t="s">
        <v>6</v>
      </c>
      <c r="J6" s="306"/>
      <c r="K6" s="306"/>
      <c r="L6" s="306"/>
      <c r="M6" s="306"/>
      <c r="N6" s="18" t="s">
        <v>4</v>
      </c>
      <c r="AL6" s="37"/>
      <c r="AM6" s="38"/>
    </row>
    <row r="7" spans="1:51" ht="14.1" customHeight="1" x14ac:dyDescent="0.4">
      <c r="AL7" s="37"/>
      <c r="AM7" s="38"/>
    </row>
    <row r="8" spans="1:51" ht="14.1" customHeight="1" x14ac:dyDescent="0.4">
      <c r="C8" s="250" t="str">
        <f>IF($H$1&lt;&gt;"","  【"&amp;H$1&amp;"】災害時に備えた社会的重要インフラへの自衛的な燃料備蓄の推進事業費補助金（災害時に備えた社会的重要インフラへの自衛的な燃料備蓄の推進事業のうち石油製品利用促進対策事業のうち、石油ガス災害バルク等の導入に係るもの）実績報告書","")</f>
        <v xml:space="preserve">  【●●●】災害時に備えた社会的重要インフラへの自衛的な燃料備蓄の推進事業費補助金（災害時に備えた社会的重要インフラへの自衛的な燃料備蓄の推進事業のうち石油製品利用促進対策事業のうち、石油ガス災害バルク等の導入に係るもの）実績報告書</v>
      </c>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L8" s="39" t="str">
        <f>IF(OR(C8="",COUNTIF(C8,"*●●●*")),"?","")</f>
        <v>?</v>
      </c>
      <c r="AM8" s="38" t="str">
        <f>IF(AL8="?","事業年度を選択して下さい。","")</f>
        <v>事業年度を選択して下さい。</v>
      </c>
      <c r="AQ8" s="249"/>
      <c r="AR8" s="249"/>
      <c r="AS8" s="249"/>
      <c r="AT8" s="249"/>
      <c r="AU8" s="249"/>
      <c r="AV8" s="249"/>
      <c r="AW8" s="249"/>
      <c r="AX8" s="249"/>
      <c r="AY8" s="17"/>
    </row>
    <row r="9" spans="1:51" ht="14.1" customHeight="1" x14ac:dyDescent="0.4">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L9" s="37"/>
      <c r="AM9" s="38"/>
      <c r="AQ9" s="8"/>
      <c r="AR9" s="8"/>
      <c r="AS9" s="8"/>
      <c r="AT9" s="8"/>
      <c r="AU9" s="8"/>
      <c r="AV9" s="8"/>
      <c r="AW9" s="8"/>
      <c r="AX9" s="8"/>
      <c r="AY9" s="8"/>
    </row>
    <row r="10" spans="1:51" ht="14.1" customHeight="1" x14ac:dyDescent="0.4">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L10" s="37"/>
      <c r="AM10" s="38"/>
    </row>
    <row r="11" spans="1:51" ht="30" customHeight="1" x14ac:dyDescent="0.4">
      <c r="C11" s="181" t="s">
        <v>176</v>
      </c>
      <c r="AL11" s="37"/>
      <c r="AM11" s="38"/>
      <c r="AQ11" s="30"/>
    </row>
    <row r="12" spans="1:51" ht="14.1" customHeight="1" x14ac:dyDescent="0.4">
      <c r="C12" s="335" t="s">
        <v>200</v>
      </c>
      <c r="D12" s="336"/>
      <c r="E12" s="336"/>
      <c r="F12" s="336"/>
      <c r="G12" s="336"/>
      <c r="H12" s="337"/>
      <c r="I12" s="338" t="s">
        <v>201</v>
      </c>
      <c r="J12" s="338"/>
      <c r="K12" s="339"/>
      <c r="L12" s="339"/>
      <c r="M12" s="172" t="s">
        <v>115</v>
      </c>
      <c r="N12" s="339"/>
      <c r="O12" s="339"/>
      <c r="P12" s="172" t="s">
        <v>202</v>
      </c>
      <c r="Q12" s="339"/>
      <c r="R12" s="339"/>
      <c r="S12" s="173" t="s">
        <v>127</v>
      </c>
      <c r="AL12" s="37" t="str">
        <f>IF(OR(K12="",N12="",Q12=""),"?",IF(ISERROR(DAY(2018+K12&amp;"/"&amp;N12&amp;"/"&amp;Q12)),"!",""))</f>
        <v>?</v>
      </c>
      <c r="AM12" s="38" t="str">
        <f>IF(AL12="","",IF(AL12="?","交付決定日を入力して下さい。","日付を正しく入力して下さい。"))</f>
        <v>交付決定日を入力して下さい。</v>
      </c>
      <c r="AQ12" s="30"/>
    </row>
    <row r="13" spans="1:51" ht="14.1" customHeight="1" x14ac:dyDescent="0.4">
      <c r="C13" s="340" t="s">
        <v>492</v>
      </c>
      <c r="D13" s="341"/>
      <c r="E13" s="341"/>
      <c r="F13" s="341"/>
      <c r="G13" s="341"/>
      <c r="H13" s="270"/>
      <c r="I13" s="342"/>
      <c r="J13" s="343"/>
      <c r="K13" s="343"/>
      <c r="L13" s="343"/>
      <c r="M13" s="343"/>
      <c r="N13" s="343"/>
      <c r="O13" s="343"/>
      <c r="P13" s="343"/>
      <c r="Q13" s="343"/>
      <c r="R13" s="343"/>
      <c r="S13" s="344"/>
      <c r="AL13" s="37" t="str">
        <f>IF(I13="","?","")</f>
        <v>?</v>
      </c>
      <c r="AM13" s="38" t="str">
        <f>IF(AL13="?","補助金交付番号を入力して下さい。","")</f>
        <v>補助金交付番号を入力して下さい。</v>
      </c>
    </row>
    <row r="14" spans="1:51" ht="14.1" customHeight="1" x14ac:dyDescent="0.4">
      <c r="B14" s="29"/>
      <c r="C14" s="368" t="s">
        <v>197</v>
      </c>
      <c r="D14" s="369"/>
      <c r="E14" s="369"/>
      <c r="F14" s="369"/>
      <c r="G14" s="369"/>
      <c r="H14" s="369"/>
      <c r="I14" s="369"/>
      <c r="J14" s="369"/>
      <c r="K14" s="369"/>
      <c r="L14" s="369"/>
      <c r="M14" s="370"/>
      <c r="N14" s="371"/>
      <c r="O14" s="371"/>
      <c r="P14" s="371"/>
      <c r="Q14" s="371"/>
      <c r="R14" s="371"/>
      <c r="S14" s="372"/>
      <c r="T14" s="373" t="s">
        <v>198</v>
      </c>
      <c r="U14" s="374"/>
      <c r="V14" s="374"/>
      <c r="W14" s="374"/>
      <c r="X14" s="374"/>
      <c r="Y14" s="374"/>
      <c r="Z14" s="374"/>
      <c r="AA14" s="375"/>
      <c r="AB14" s="376"/>
      <c r="AC14" s="291"/>
      <c r="AD14" s="291"/>
      <c r="AE14" s="291"/>
      <c r="AF14" s="291"/>
      <c r="AG14" s="291"/>
      <c r="AH14" s="291"/>
      <c r="AI14" s="377"/>
      <c r="AL14" s="37" t="str">
        <f>IF(OR(M14="",AB14=""),"?","")</f>
        <v>?</v>
      </c>
      <c r="AM14" s="40" t="str">
        <f>IF(AL14="?","計画変更に関する申請または届出の有無を選択して下さい。","")</f>
        <v>計画変更に関する申請または届出の有無を選択して下さい。</v>
      </c>
      <c r="AQ14" s="30"/>
    </row>
    <row r="15" spans="1:51" ht="14.1" customHeight="1" x14ac:dyDescent="0.4">
      <c r="AL15" s="37"/>
      <c r="AM15" s="38"/>
      <c r="AQ15" s="30"/>
    </row>
    <row r="16" spans="1:51" ht="14.1" customHeight="1" x14ac:dyDescent="0.4">
      <c r="B16" s="204" t="s">
        <v>177</v>
      </c>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L16" s="37"/>
      <c r="AM16" s="38"/>
    </row>
    <row r="17" spans="1:39" ht="9" customHeight="1" x14ac:dyDescent="0.4">
      <c r="AL17" s="37"/>
      <c r="AM17" s="38"/>
    </row>
    <row r="18" spans="1:39" ht="12.95" customHeight="1" x14ac:dyDescent="0.4">
      <c r="C18" s="169" t="s">
        <v>101</v>
      </c>
      <c r="D18" s="317" t="s">
        <v>493</v>
      </c>
      <c r="E18" s="318"/>
      <c r="F18" s="318"/>
      <c r="G18" s="318"/>
      <c r="H18" s="318"/>
      <c r="I18" s="318"/>
      <c r="J18" s="318"/>
      <c r="K18" s="319"/>
      <c r="L18" s="319"/>
      <c r="M18" s="319"/>
      <c r="N18" s="319"/>
      <c r="O18" s="319"/>
      <c r="P18" s="319"/>
      <c r="Q18" s="319"/>
      <c r="R18" s="319"/>
      <c r="S18" s="319"/>
      <c r="T18" s="318"/>
      <c r="U18" s="318"/>
      <c r="V18" s="318"/>
      <c r="W18" s="318"/>
      <c r="X18" s="318"/>
      <c r="Y18" s="318"/>
      <c r="Z18" s="318"/>
      <c r="AA18" s="318"/>
      <c r="AB18" s="318"/>
      <c r="AC18" s="318"/>
      <c r="AD18" s="318"/>
      <c r="AE18" s="318"/>
      <c r="AF18" s="318"/>
      <c r="AG18" s="318"/>
      <c r="AH18" s="318"/>
      <c r="AI18" s="320"/>
      <c r="AL18" s="41" t="str">
        <f>IF(K18="","?",IF(LEN(K18)&lt;&gt;13,"!",""))</f>
        <v>?</v>
      </c>
      <c r="AM18" s="38" t="str">
        <f>IF(AL18="","",IF(AL18="?","法人番号を入力して下さい。","法人番号は１３桁で入力して下さい。"))</f>
        <v>法人番号を入力して下さい。</v>
      </c>
    </row>
    <row r="19" spans="1:39" ht="14.1" customHeight="1" x14ac:dyDescent="0.4">
      <c r="B19" s="3"/>
      <c r="C19" s="59" t="s">
        <v>102</v>
      </c>
      <c r="D19" s="347" t="s">
        <v>451</v>
      </c>
      <c r="E19" s="347"/>
      <c r="F19" s="347"/>
      <c r="G19" s="347"/>
      <c r="H19" s="347"/>
      <c r="I19" s="347"/>
      <c r="J19" s="348"/>
      <c r="K19" s="349"/>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1"/>
      <c r="AL19" s="39" t="str">
        <f>IF(K19="","?",IF(LEN(K19)&gt;50,"!",""))</f>
        <v>?</v>
      </c>
      <c r="AM19" s="38" t="str">
        <f>IF(AL19="?","補助事業者の法人名を入力して下さい。",IF(AL19="!","補助事業者の法人名は５０文字以内で入力して下さい。",""))</f>
        <v>補助事業者の法人名を入力して下さい。</v>
      </c>
    </row>
    <row r="20" spans="1:39" ht="14.1" customHeight="1" x14ac:dyDescent="0.4">
      <c r="B20" s="3"/>
      <c r="C20" s="59"/>
      <c r="D20" s="185"/>
      <c r="E20" s="185"/>
      <c r="F20" s="185"/>
      <c r="G20" s="185"/>
      <c r="H20" s="186"/>
      <c r="I20" s="187" t="s">
        <v>452</v>
      </c>
      <c r="J20" s="188"/>
      <c r="K20" s="189"/>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1"/>
      <c r="AL20" s="39" t="str">
        <f>IF(K20="","?",IF(LEN(K20)&gt;50,"!",""))</f>
        <v>?</v>
      </c>
      <c r="AM20" s="38" t="str">
        <f>IF(AL20="?","補助事業者の法人名をカナで入力して下さい。",IF(AL20="!","補助事業者法人名のカナは５０文字以内で入力して下さい。",""))</f>
        <v>補助事業者の法人名をカナで入力して下さい。</v>
      </c>
    </row>
    <row r="21" spans="1:39" ht="14.1" customHeight="1" x14ac:dyDescent="0.4">
      <c r="B21" s="3"/>
      <c r="C21" s="52" t="s">
        <v>103</v>
      </c>
      <c r="D21" s="345" t="s">
        <v>453</v>
      </c>
      <c r="E21" s="182"/>
      <c r="F21" s="182"/>
      <c r="G21" s="182"/>
      <c r="H21" s="182"/>
      <c r="I21" s="182"/>
      <c r="J21" s="182"/>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4"/>
      <c r="AL21" s="39" t="str">
        <f>IF(K21="","?",IF(LEN(K21)&gt;20,"!",""))</f>
        <v>?</v>
      </c>
      <c r="AM21" s="38" t="str">
        <f>IF(AL21="?","役職を入力して下さい。",IF(AL21="!","役職は２０文字以内で入力して下さい。",""))</f>
        <v>役職を入力して下さい。</v>
      </c>
    </row>
    <row r="22" spans="1:39" ht="14.1" customHeight="1" x14ac:dyDescent="0.4">
      <c r="A22" s="3"/>
      <c r="B22" s="3"/>
      <c r="C22" s="52" t="s">
        <v>104</v>
      </c>
      <c r="D22" s="345" t="s">
        <v>71</v>
      </c>
      <c r="E22" s="182"/>
      <c r="F22" s="182"/>
      <c r="G22" s="182"/>
      <c r="H22" s="182"/>
      <c r="I22" s="182"/>
      <c r="J22" s="182"/>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4"/>
      <c r="AL22" s="39" t="str">
        <f>IF(K22="","?",IF(LEN(K22)&gt;30,"!",""))</f>
        <v>?</v>
      </c>
      <c r="AM22" s="38" t="str">
        <f>IF(AL22="?","氏名を入力して下さい。",IF(AL22="!","氏名は３０文字以内で入力して下さい。",""))</f>
        <v>氏名を入力して下さい。</v>
      </c>
    </row>
    <row r="23" spans="1:39" ht="14.1" customHeight="1" x14ac:dyDescent="0.4">
      <c r="A23" s="3"/>
      <c r="B23" s="3"/>
      <c r="C23" s="68" t="s">
        <v>105</v>
      </c>
      <c r="D23" s="195" t="s">
        <v>12</v>
      </c>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346"/>
      <c r="AL23" s="39" t="str">
        <f>IF(K24="","?",IF(AND(LEN(K24)=8,COUNTIF(K24,"*-*")),"","!"))</f>
        <v>?</v>
      </c>
      <c r="AM23" s="38" t="str">
        <f>IF(AL23="?","郵便番号○○○-○○○○を半角で入力して下さい。",IF(AL23="!","郵便番号は'-'を含めて８文字で入力して下さい。",""))</f>
        <v>郵便番号○○○-○○○○を半角で入力して下さい。</v>
      </c>
    </row>
    <row r="24" spans="1:39" ht="14.1" customHeight="1" x14ac:dyDescent="0.4">
      <c r="B24" s="3"/>
      <c r="C24" s="69"/>
      <c r="D24" s="203" t="s">
        <v>9</v>
      </c>
      <c r="E24" s="203"/>
      <c r="F24" s="203"/>
      <c r="G24" s="203"/>
      <c r="H24" s="203"/>
      <c r="I24" s="203"/>
      <c r="J24" s="203"/>
      <c r="K24" s="309"/>
      <c r="L24" s="310"/>
      <c r="M24" s="310"/>
      <c r="N24" s="310"/>
      <c r="O24" s="310"/>
      <c r="P24" s="310"/>
      <c r="Q24" s="310"/>
      <c r="R24" s="310"/>
      <c r="S24" s="311"/>
      <c r="T24" s="234" t="s">
        <v>10</v>
      </c>
      <c r="U24" s="234"/>
      <c r="V24" s="234"/>
      <c r="W24" s="234"/>
      <c r="X24" s="234"/>
      <c r="Y24" s="234"/>
      <c r="Z24" s="192"/>
      <c r="AA24" s="192"/>
      <c r="AB24" s="192"/>
      <c r="AC24" s="192"/>
      <c r="AD24" s="192"/>
      <c r="AE24" s="192"/>
      <c r="AF24" s="352"/>
      <c r="AG24" s="353"/>
      <c r="AH24" s="353"/>
      <c r="AI24" s="354"/>
      <c r="AL24" s="39" t="str">
        <f>IF(Z24="","?","")</f>
        <v>?</v>
      </c>
      <c r="AM24" s="38" t="str">
        <f>IF(AL24="?","都道府県を選択して下さい。","")</f>
        <v>都道府県を選択して下さい。</v>
      </c>
    </row>
    <row r="25" spans="1:39" ht="27.95" customHeight="1" x14ac:dyDescent="0.4">
      <c r="B25" s="3"/>
      <c r="C25" s="69"/>
      <c r="D25" s="203" t="s">
        <v>11</v>
      </c>
      <c r="E25" s="203"/>
      <c r="F25" s="203"/>
      <c r="G25" s="203"/>
      <c r="H25" s="203"/>
      <c r="I25" s="203"/>
      <c r="J25" s="203"/>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3"/>
      <c r="AL25" s="39" t="str">
        <f>IF(K25="","?",IF(LEN(K25)&gt;50,"!",""))</f>
        <v>?</v>
      </c>
      <c r="AM25" s="38" t="str">
        <f>IF(AL25="?","都道府県以下の住所を入力して下さい。",IF(AL25="!","住所は５０文字以内で入力して下さい。",""))</f>
        <v>都道府県以下の住所を入力して下さい。</v>
      </c>
    </row>
    <row r="26" spans="1:39" ht="14.1" customHeight="1" x14ac:dyDescent="0.4">
      <c r="B26" s="3"/>
      <c r="C26" s="68" t="s">
        <v>106</v>
      </c>
      <c r="D26" s="206" t="s">
        <v>61</v>
      </c>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378"/>
      <c r="AL26" s="37"/>
      <c r="AM26" s="38"/>
    </row>
    <row r="27" spans="1:39" ht="14.1" customHeight="1" x14ac:dyDescent="0.4">
      <c r="B27" s="3"/>
      <c r="C27" s="69"/>
      <c r="D27" s="182" t="s">
        <v>454</v>
      </c>
      <c r="E27" s="182"/>
      <c r="F27" s="182"/>
      <c r="G27" s="182"/>
      <c r="H27" s="182"/>
      <c r="I27" s="182"/>
      <c r="J27" s="182"/>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4"/>
      <c r="AL27" s="39" t="str">
        <f>IF(K27="","?",IF(LEN(K27)&gt;50,"!",""))</f>
        <v>?</v>
      </c>
      <c r="AM27" s="38" t="str">
        <f>IF(AL27="?","所属部署を入力して下さい。",IF(AL27="!","所属部署は３０文字以内で入力して下さい。",""))</f>
        <v>所属部署を入力して下さい。</v>
      </c>
    </row>
    <row r="28" spans="1:39" ht="14.1" customHeight="1" x14ac:dyDescent="0.4">
      <c r="B28" s="3"/>
      <c r="C28" s="69"/>
      <c r="D28" s="182" t="s">
        <v>455</v>
      </c>
      <c r="E28" s="182"/>
      <c r="F28" s="182"/>
      <c r="G28" s="182"/>
      <c r="H28" s="182"/>
      <c r="I28" s="182"/>
      <c r="J28" s="182"/>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4"/>
      <c r="AL28" s="39" t="str">
        <f>IF(K28="","?",IF(LEN(K28)&gt;20,"!",""))</f>
        <v>?</v>
      </c>
      <c r="AM28" s="38" t="str">
        <f>IF(AL28="?","役職を入力して下さい。",IF(AL28="!","役職は２０文字以内で入力して下さい。",""))</f>
        <v>役職を入力して下さい。</v>
      </c>
    </row>
    <row r="29" spans="1:39" ht="14.1" customHeight="1" x14ac:dyDescent="0.4">
      <c r="B29" s="3"/>
      <c r="C29" s="69"/>
      <c r="D29" s="225" t="s">
        <v>8</v>
      </c>
      <c r="E29" s="226"/>
      <c r="F29" s="226"/>
      <c r="G29" s="226"/>
      <c r="H29" s="226"/>
      <c r="I29" s="226"/>
      <c r="J29" s="22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8"/>
      <c r="AL29" s="39" t="str">
        <f>IF(K29="","?",IF(LEN(K29)&gt;30,"!",""))</f>
        <v>?</v>
      </c>
      <c r="AM29" s="38" t="str">
        <f>IF(AL29="?","実務担当者の氏名を入力して下さい。",IF(AL29="!","実務担当者の氏名は３０文字以内で入力して下さい。",""))</f>
        <v>実務担当者の氏名を入力して下さい。</v>
      </c>
    </row>
    <row r="30" spans="1:39" ht="14.1" customHeight="1" x14ac:dyDescent="0.4">
      <c r="B30" s="3"/>
      <c r="C30" s="69"/>
      <c r="D30" s="185"/>
      <c r="E30" s="185"/>
      <c r="F30" s="185"/>
      <c r="G30" s="185"/>
      <c r="H30" s="186"/>
      <c r="I30" s="187" t="s">
        <v>452</v>
      </c>
      <c r="J30" s="188"/>
      <c r="K30" s="189"/>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1"/>
      <c r="AL30" s="39" t="str">
        <f>IF(K30="","?",IF(LEN(K30)&gt;30,"!",""))</f>
        <v>?</v>
      </c>
      <c r="AM30" s="38" t="str">
        <f>IF(AL30="?","実務担当者の氏名をカナで入力して下さい。",IF(AL30="!","実務担当者氏名のカナは３０文字以内で入力して下さい。",""))</f>
        <v>実務担当者の氏名をカナで入力して下さい。</v>
      </c>
    </row>
    <row r="31" spans="1:39" ht="14.1" customHeight="1" x14ac:dyDescent="0.4">
      <c r="B31" s="3"/>
      <c r="C31" s="69"/>
      <c r="D31" s="203" t="s">
        <v>9</v>
      </c>
      <c r="E31" s="203"/>
      <c r="F31" s="203"/>
      <c r="G31" s="203"/>
      <c r="H31" s="203"/>
      <c r="I31" s="203"/>
      <c r="J31" s="203"/>
      <c r="K31" s="309"/>
      <c r="L31" s="310"/>
      <c r="M31" s="310"/>
      <c r="N31" s="310"/>
      <c r="O31" s="310"/>
      <c r="P31" s="310"/>
      <c r="Q31" s="310"/>
      <c r="R31" s="310"/>
      <c r="S31" s="311"/>
      <c r="T31" s="314" t="s">
        <v>448</v>
      </c>
      <c r="U31" s="315"/>
      <c r="V31" s="315"/>
      <c r="W31" s="315"/>
      <c r="X31" s="315"/>
      <c r="Y31" s="315"/>
      <c r="Z31" s="315"/>
      <c r="AA31" s="315"/>
      <c r="AB31" s="315"/>
      <c r="AC31" s="315"/>
      <c r="AD31" s="315"/>
      <c r="AE31" s="315"/>
      <c r="AF31" s="315"/>
      <c r="AG31" s="315"/>
      <c r="AH31" s="315"/>
      <c r="AI31" s="316"/>
      <c r="AL31" s="39" t="str">
        <f>IF(K31="","?",IF(AND(LEN(K31)=8,COUNTIF(K31,"*-*")),"","!"))</f>
        <v>?</v>
      </c>
      <c r="AM31" s="38" t="str">
        <f>IF(AL31="?","郵便番号○○○-○○○○を半角で入力して下さい。",IF(AL31="!","郵便番号は'-'を含めて８文字で入力して下さい。",""))</f>
        <v>郵便番号○○○-○○○○を半角で入力して下さい。</v>
      </c>
    </row>
    <row r="32" spans="1:39" ht="27.95" customHeight="1" x14ac:dyDescent="0.4">
      <c r="B32" s="3"/>
      <c r="C32" s="69"/>
      <c r="D32" s="203" t="s">
        <v>158</v>
      </c>
      <c r="E32" s="203"/>
      <c r="F32" s="203"/>
      <c r="G32" s="203"/>
      <c r="H32" s="203"/>
      <c r="I32" s="203"/>
      <c r="J32" s="203"/>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3"/>
      <c r="AL32" s="39" t="str">
        <f>IF(K32="","?",IF(LEN(K32)&gt;50,"!",""))</f>
        <v>?</v>
      </c>
      <c r="AM32" s="38" t="str">
        <f>IF(AL32="?","都道府県から住所を入力して下さい。",IF(AL32="!","住所は５０文字以内で入力して下さい。",""))</f>
        <v>都道府県から住所を入力して下さい。</v>
      </c>
    </row>
    <row r="33" spans="1:39" ht="14.1" customHeight="1" x14ac:dyDescent="0.4">
      <c r="B33" s="3"/>
      <c r="C33" s="69"/>
      <c r="D33" s="203" t="s">
        <v>62</v>
      </c>
      <c r="E33" s="203"/>
      <c r="F33" s="203"/>
      <c r="G33" s="203"/>
      <c r="H33" s="203"/>
      <c r="I33" s="203"/>
      <c r="J33" s="203"/>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200"/>
      <c r="AL33" s="39" t="str">
        <f>IF(K33="","?",IF(AND(COUNTIF(K33,"*@*"),LEN(K33)&lt;51),"","!"))</f>
        <v>?</v>
      </c>
      <c r="AM33" s="38" t="str">
        <f>IF(AL33="?","メールアドレスを半角で入力して下さい。",IF(AL33="!","メールアドレスは'@'を含めて３０文字以内で入力して下さい。",""))</f>
        <v>メールアドレスを半角で入力して下さい。</v>
      </c>
    </row>
    <row r="34" spans="1:39" ht="14.1" customHeight="1" x14ac:dyDescent="0.4">
      <c r="B34" s="3"/>
      <c r="C34" s="69"/>
      <c r="D34" s="203" t="s">
        <v>63</v>
      </c>
      <c r="E34" s="203"/>
      <c r="F34" s="203"/>
      <c r="G34" s="203"/>
      <c r="H34" s="203"/>
      <c r="I34" s="203"/>
      <c r="J34" s="203"/>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2"/>
      <c r="AL34" s="39" t="str">
        <f>IF(K34="","?",IF(AND(COUNTIF(K34,"*-*-*"),LEN(K34)=12),"","!"))</f>
        <v>?</v>
      </c>
      <c r="AM34" s="38" t="str">
        <f>IF(AL34="?","電話番号を市外局番から'-'を含めて半角で入力して下さい。",IF(AL34="!","電話番号は'-'を含めて１２文字で入力して下さい。",""))</f>
        <v>電話番号を市外局番から'-'を含めて半角で入力して下さい。</v>
      </c>
    </row>
    <row r="35" spans="1:39" ht="14.1" customHeight="1" x14ac:dyDescent="0.4">
      <c r="B35" s="3"/>
      <c r="C35" s="256" t="s">
        <v>447</v>
      </c>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L35" s="37"/>
      <c r="AM35" s="38"/>
    </row>
    <row r="36" spans="1:39" ht="14.1" customHeight="1" x14ac:dyDescent="0.4">
      <c r="B36" s="3"/>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L36" s="37"/>
      <c r="AM36" s="38"/>
    </row>
    <row r="37" spans="1:39" ht="14.1" customHeight="1" x14ac:dyDescent="0.4">
      <c r="B37" s="204" t="s">
        <v>178</v>
      </c>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L37" s="37"/>
      <c r="AM37" s="38"/>
    </row>
    <row r="38" spans="1:39" ht="9" customHeight="1" x14ac:dyDescent="0.4">
      <c r="AL38" s="37"/>
      <c r="AM38" s="38"/>
    </row>
    <row r="39" spans="1:39" ht="14.1" customHeight="1" x14ac:dyDescent="0.4">
      <c r="B39" s="5"/>
      <c r="C39" s="53" t="s">
        <v>107</v>
      </c>
      <c r="D39" s="408" t="s">
        <v>179</v>
      </c>
      <c r="E39" s="408"/>
      <c r="F39" s="408"/>
      <c r="G39" s="408"/>
      <c r="H39" s="408"/>
      <c r="I39" s="408"/>
      <c r="J39" s="408"/>
      <c r="K39" s="408"/>
      <c r="L39" s="386"/>
      <c r="M39" s="387"/>
      <c r="N39" s="387"/>
      <c r="O39" s="387"/>
      <c r="P39" s="387"/>
      <c r="Q39" s="388"/>
      <c r="R39" s="168"/>
      <c r="S39" s="170"/>
      <c r="T39" s="170"/>
      <c r="U39" s="170"/>
      <c r="V39" s="170"/>
      <c r="W39" s="170"/>
      <c r="X39" s="170"/>
      <c r="Y39" s="170"/>
      <c r="Z39" s="170"/>
      <c r="AA39" s="170"/>
      <c r="AB39" s="170"/>
      <c r="AC39" s="170"/>
      <c r="AD39" s="170"/>
      <c r="AE39" s="170"/>
      <c r="AF39" s="170"/>
      <c r="AG39" s="170"/>
      <c r="AH39" s="170"/>
      <c r="AI39" s="171"/>
      <c r="AL39" s="39" t="str">
        <f>IF(L39="","?","")</f>
        <v>?</v>
      </c>
      <c r="AM39" s="38" t="str">
        <f>IF(AL39="?","共同補助事業者の有無を選択して下さい。","")</f>
        <v>共同補助事業者の有無を選択して下さい。</v>
      </c>
    </row>
    <row r="40" spans="1:39" ht="14.1" customHeight="1" x14ac:dyDescent="0.4">
      <c r="B40" s="5"/>
      <c r="C40" s="59" t="s">
        <v>123</v>
      </c>
      <c r="D40" s="321" t="s">
        <v>493</v>
      </c>
      <c r="E40" s="321"/>
      <c r="F40" s="321"/>
      <c r="G40" s="321"/>
      <c r="H40" s="321"/>
      <c r="I40" s="321"/>
      <c r="J40" s="321"/>
      <c r="K40" s="322"/>
      <c r="L40" s="323"/>
      <c r="M40" s="323"/>
      <c r="N40" s="323"/>
      <c r="O40" s="323"/>
      <c r="P40" s="323"/>
      <c r="Q40" s="323"/>
      <c r="R40" s="323"/>
      <c r="S40" s="323"/>
      <c r="T40" s="323"/>
      <c r="U40" s="324"/>
      <c r="V40" s="325"/>
      <c r="W40" s="325"/>
      <c r="X40" s="325"/>
      <c r="Y40" s="325"/>
      <c r="Z40" s="325"/>
      <c r="AA40" s="325"/>
      <c r="AB40" s="325"/>
      <c r="AC40" s="325"/>
      <c r="AD40" s="325"/>
      <c r="AE40" s="325"/>
      <c r="AF40" s="325"/>
      <c r="AG40" s="325"/>
      <c r="AH40" s="325"/>
      <c r="AI40" s="326"/>
      <c r="AL40" s="41" t="str">
        <f>IF(OR($L$39="なし", $L$39=""),"",IF(L40="","?",IF(LEN(L40)&lt;&gt;13,"!","")))</f>
        <v/>
      </c>
      <c r="AM40" s="38" t="str">
        <f>IF(AL40="","",IF(AL40="?","法人番号を入力して下さい。","法人番号は１３桁で入力して下さい。"))</f>
        <v/>
      </c>
    </row>
    <row r="41" spans="1:39" ht="14.1" customHeight="1" x14ac:dyDescent="0.4">
      <c r="B41" s="5"/>
      <c r="C41" s="166" t="s">
        <v>124</v>
      </c>
      <c r="D41" s="226" t="s">
        <v>451</v>
      </c>
      <c r="E41" s="226"/>
      <c r="F41" s="226"/>
      <c r="G41" s="226"/>
      <c r="H41" s="226"/>
      <c r="I41" s="226"/>
      <c r="J41" s="226"/>
      <c r="K41" s="227"/>
      <c r="L41" s="409"/>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1"/>
      <c r="AL41" s="39" t="str">
        <f>IF(OR($L$39="なし", $L$39=""),"",IF(L41="","?",IF(LEN(L41)&gt;50,"!","")))</f>
        <v/>
      </c>
      <c r="AM41" s="38" t="str">
        <f>IF(AL41="?","共同申請者の法人名を入力して下さい。",IF(AL41="!","共同申請者の法人名は５０文字以内で入力して下さい。",""))</f>
        <v/>
      </c>
    </row>
    <row r="42" spans="1:39" ht="14.1" customHeight="1" x14ac:dyDescent="0.4">
      <c r="B42" s="5"/>
      <c r="C42" s="165"/>
      <c r="D42" s="383"/>
      <c r="E42" s="383"/>
      <c r="F42" s="383"/>
      <c r="G42" s="383"/>
      <c r="H42" s="383"/>
      <c r="I42" s="384"/>
      <c r="J42" s="381" t="s">
        <v>452</v>
      </c>
      <c r="K42" s="382"/>
      <c r="L42" s="189"/>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1"/>
      <c r="AL42" s="39" t="str">
        <f>IF(OR($L$39="なし", $L$39=""),"",IF(L42="","?",IF(LEN(L42)&gt;50,"!","")))</f>
        <v/>
      </c>
      <c r="AM42" s="38" t="str">
        <f>IF(AL42="?","共同申請者の法人名をカナで入力して下さい。",IF(AL42="!","共同申請者法人名のカナは５０文字以内で入力して下さい。",""))</f>
        <v/>
      </c>
    </row>
    <row r="43" spans="1:39" ht="14.1" customHeight="1" x14ac:dyDescent="0.4">
      <c r="B43" s="5"/>
      <c r="C43" s="64" t="s">
        <v>104</v>
      </c>
      <c r="D43" s="412" t="s">
        <v>453</v>
      </c>
      <c r="E43" s="412"/>
      <c r="F43" s="412"/>
      <c r="G43" s="412"/>
      <c r="H43" s="412"/>
      <c r="I43" s="412"/>
      <c r="J43" s="412"/>
      <c r="K43" s="413"/>
      <c r="L43" s="207"/>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9"/>
      <c r="AL43" s="39" t="str">
        <f>IF(OR($L$39="なし", $L$39=""),"",IF(L43="","?",IF(LEN(L43)&gt;20,"!","")))</f>
        <v/>
      </c>
      <c r="AM43" s="38" t="str">
        <f>IF(AL43="?","役職名を入力して下さい。",IF(AL43="!","役職名は２０文字以内で入力して下さい。",""))</f>
        <v/>
      </c>
    </row>
    <row r="44" spans="1:39" ht="14.1" customHeight="1" x14ac:dyDescent="0.4">
      <c r="B44" s="5"/>
      <c r="C44" s="67" t="s">
        <v>105</v>
      </c>
      <c r="D44" s="414" t="s">
        <v>71</v>
      </c>
      <c r="E44" s="414"/>
      <c r="F44" s="414"/>
      <c r="G44" s="414"/>
      <c r="H44" s="414"/>
      <c r="I44" s="414"/>
      <c r="J44" s="414"/>
      <c r="K44" s="415"/>
      <c r="L44" s="207"/>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9"/>
      <c r="AL44" s="39" t="str">
        <f>IF(OR($L$39="なし", $L$39=""),"",IF(L44="","?",IF(LEN(L44)&gt;30,"!","")))</f>
        <v/>
      </c>
      <c r="AM44" s="38" t="str">
        <f>IF(AL44="?","氏名を入力して下さい。",IF(AL44="!","氏名は３０文字以内で入力して下さい。",""))</f>
        <v/>
      </c>
    </row>
    <row r="45" spans="1:39" ht="14.1" customHeight="1" x14ac:dyDescent="0.4">
      <c r="A45" s="3"/>
      <c r="B45" s="5"/>
      <c r="C45" s="25" t="s">
        <v>106</v>
      </c>
      <c r="D45" s="195" t="s">
        <v>12</v>
      </c>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6"/>
      <c r="AL45" s="39" t="str">
        <f>IF(OR($L$39="なし",$L$39=""),"",IF(L46="","?",IF(AND(LEN(L46)=8,COUNTIF(L46,"*-*")),"","!")))</f>
        <v/>
      </c>
      <c r="AM45" s="38" t="str">
        <f>IF(AL45="?","郵便番号○○○-○○○○を半角で入力して下さい。",IF(AL45="!","郵便番号は'-'を含めて８文字で入力して下さい。",""))</f>
        <v/>
      </c>
    </row>
    <row r="46" spans="1:39" ht="14.1" customHeight="1" x14ac:dyDescent="0.4">
      <c r="B46" s="5"/>
      <c r="C46" s="71"/>
      <c r="D46" s="205" t="s">
        <v>9</v>
      </c>
      <c r="E46" s="195"/>
      <c r="F46" s="195"/>
      <c r="G46" s="195"/>
      <c r="H46" s="195"/>
      <c r="I46" s="195"/>
      <c r="J46" s="195"/>
      <c r="K46" s="206"/>
      <c r="L46" s="416"/>
      <c r="M46" s="417"/>
      <c r="N46" s="417"/>
      <c r="O46" s="417"/>
      <c r="P46" s="417"/>
      <c r="Q46" s="417"/>
      <c r="R46" s="417"/>
      <c r="S46" s="418"/>
      <c r="T46" s="234" t="s">
        <v>10</v>
      </c>
      <c r="U46" s="234"/>
      <c r="V46" s="234"/>
      <c r="W46" s="234"/>
      <c r="X46" s="234"/>
      <c r="Y46" s="234"/>
      <c r="Z46" s="192"/>
      <c r="AA46" s="192"/>
      <c r="AB46" s="192"/>
      <c r="AC46" s="192"/>
      <c r="AD46" s="192"/>
      <c r="AE46" s="192"/>
      <c r="AF46" s="352"/>
      <c r="AG46" s="353"/>
      <c r="AH46" s="353"/>
      <c r="AI46" s="354"/>
      <c r="AL46" s="39" t="str">
        <f>IF(OR($L$39="なし", $L$39=""),"",IF(Z46="","?",""))</f>
        <v/>
      </c>
      <c r="AM46" s="38" t="str">
        <f>IF(AL46="?","都道府県を選択して下さい。","")</f>
        <v/>
      </c>
    </row>
    <row r="47" spans="1:39" ht="27.95" customHeight="1" x14ac:dyDescent="0.4">
      <c r="B47" s="5"/>
      <c r="C47" s="71"/>
      <c r="D47" s="205" t="s">
        <v>11</v>
      </c>
      <c r="E47" s="195"/>
      <c r="F47" s="195"/>
      <c r="G47" s="195"/>
      <c r="H47" s="195"/>
      <c r="I47" s="195"/>
      <c r="J47" s="195"/>
      <c r="K47" s="206"/>
      <c r="L47" s="409"/>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1"/>
      <c r="AL47" s="39" t="str">
        <f>IF(OR($L$39="なし", $L$39=""),"",IF(L47="","?",IF(LEN(L47)&gt;50,"!","")))</f>
        <v/>
      </c>
      <c r="AM47" s="38" t="str">
        <f>IF(AL47="?","都道府県以下の住所を入力して下さい。",IF(AL47="!","住所は５０文字以内で入力して下さい。",""))</f>
        <v/>
      </c>
    </row>
    <row r="48" spans="1:39" ht="14.1" customHeight="1" x14ac:dyDescent="0.4">
      <c r="B48" s="5"/>
      <c r="C48" s="68" t="s">
        <v>494</v>
      </c>
      <c r="D48" s="195" t="s">
        <v>61</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6"/>
      <c r="AL48" s="39"/>
      <c r="AM48" s="38"/>
    </row>
    <row r="49" spans="1:39" ht="14.1" customHeight="1" x14ac:dyDescent="0.4">
      <c r="B49" s="5"/>
      <c r="C49" s="69"/>
      <c r="D49" s="205" t="s">
        <v>488</v>
      </c>
      <c r="E49" s="195"/>
      <c r="F49" s="195"/>
      <c r="G49" s="195"/>
      <c r="H49" s="195"/>
      <c r="I49" s="195"/>
      <c r="J49" s="195"/>
      <c r="K49" s="206"/>
      <c r="L49" s="207"/>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9"/>
      <c r="AL49" s="39" t="str">
        <f>IF(OR($L$39="なし", $L$39=""),"",IF(L49="","?",IF(LEN(L49)&gt;50,"!","")))</f>
        <v/>
      </c>
      <c r="AM49" s="38" t="str">
        <f>IF(AL49="?","所属部署名を入力して下さい。",IF(AL49="!","所属部署名は３０文字以内で入力して下さい。",""))</f>
        <v/>
      </c>
    </row>
    <row r="50" spans="1:39" ht="14.1" customHeight="1" x14ac:dyDescent="0.4">
      <c r="B50" s="5"/>
      <c r="C50" s="69"/>
      <c r="D50" s="205" t="s">
        <v>455</v>
      </c>
      <c r="E50" s="195"/>
      <c r="F50" s="195"/>
      <c r="G50" s="195"/>
      <c r="H50" s="195"/>
      <c r="I50" s="195"/>
      <c r="J50" s="195"/>
      <c r="K50" s="206"/>
      <c r="L50" s="207"/>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9"/>
      <c r="AL50" s="39" t="str">
        <f>IF(OR($L$39="なし",$L$39=""),"",IF(L50="","?",IF(LEN(L50)&gt;20,"!","")))</f>
        <v/>
      </c>
      <c r="AM50" s="38" t="str">
        <f>IF(AL50="?","役職名を入力して下さい。",IF(AL50="!","役職名は２０文字以内で入力して下さい。",""))</f>
        <v/>
      </c>
    </row>
    <row r="51" spans="1:39" ht="14.1" customHeight="1" x14ac:dyDescent="0.4">
      <c r="B51" s="5"/>
      <c r="C51" s="69"/>
      <c r="D51" s="225" t="s">
        <v>8</v>
      </c>
      <c r="E51" s="226"/>
      <c r="F51" s="226"/>
      <c r="G51" s="226"/>
      <c r="H51" s="226"/>
      <c r="I51" s="226"/>
      <c r="J51" s="226"/>
      <c r="K51" s="227"/>
      <c r="L51" s="419"/>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1"/>
      <c r="AL51" s="39" t="str">
        <f>IF(OR($L$39="なし", $L$39=""),"",IF(L51="","?",IF(LEN(L51)&gt;30,"!","")))</f>
        <v/>
      </c>
      <c r="AM51" s="38" t="str">
        <f>IF(AL51="?","実務担当者の氏名を入力して下さい。",IF(AL51="!","実務担当者の氏名は３０文字以内で入力して下さい。",""))</f>
        <v/>
      </c>
    </row>
    <row r="52" spans="1:39" ht="14.1" customHeight="1" x14ac:dyDescent="0.4">
      <c r="B52" s="5"/>
      <c r="C52" s="69"/>
      <c r="D52" s="383"/>
      <c r="E52" s="383"/>
      <c r="F52" s="383"/>
      <c r="G52" s="383"/>
      <c r="H52" s="383"/>
      <c r="I52" s="384"/>
      <c r="J52" s="381" t="s">
        <v>452</v>
      </c>
      <c r="K52" s="382"/>
      <c r="L52" s="189"/>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1"/>
      <c r="AL52" s="39" t="str">
        <f>IF(OR($L$39="なし", $L$39=""),"",IF(L52="","?",IF(LEN(L52)&gt;30,"!","")))</f>
        <v/>
      </c>
      <c r="AM52" s="38" t="str">
        <f>IF(AL52="?","実務担当者の氏名をカナで入力して下さい。",IF(AL52="!","実務担当者氏名のカナは３０文字以内で入力して下さい。",""))</f>
        <v/>
      </c>
    </row>
    <row r="53" spans="1:39" ht="14.1" customHeight="1" x14ac:dyDescent="0.4">
      <c r="B53" s="5"/>
      <c r="C53" s="69"/>
      <c r="D53" s="205" t="s">
        <v>62</v>
      </c>
      <c r="E53" s="195"/>
      <c r="F53" s="195"/>
      <c r="G53" s="195"/>
      <c r="H53" s="195"/>
      <c r="I53" s="195"/>
      <c r="J53" s="195"/>
      <c r="K53" s="206"/>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3"/>
      <c r="AL53" s="39" t="str">
        <f>IF(OR($L$39="なし",$L$39=""),"",IF(L53&lt;&gt;"",IF(AND(COUNTIF(L53,"*@*"),LEN(L53)&lt;31),"","!"),"?"))</f>
        <v/>
      </c>
      <c r="AM53" s="38" t="str">
        <f>IF(AL53="?","メールアドレスを半角で入力して下さい。",IF(AL53="!","メールアドレスは'@'を含めて３０文字以内で入力して下さい。",""))</f>
        <v/>
      </c>
    </row>
    <row r="54" spans="1:39" ht="14.1" customHeight="1" x14ac:dyDescent="0.4">
      <c r="B54" s="5"/>
      <c r="C54" s="70"/>
      <c r="D54" s="251" t="s">
        <v>63</v>
      </c>
      <c r="E54" s="252"/>
      <c r="F54" s="252"/>
      <c r="G54" s="252"/>
      <c r="H54" s="252"/>
      <c r="I54" s="252"/>
      <c r="J54" s="252"/>
      <c r="K54" s="231"/>
      <c r="L54" s="424"/>
      <c r="M54" s="425"/>
      <c r="N54" s="425"/>
      <c r="O54" s="425"/>
      <c r="P54" s="425"/>
      <c r="Q54" s="425"/>
      <c r="R54" s="425"/>
      <c r="S54" s="425"/>
      <c r="T54" s="425"/>
      <c r="U54" s="425"/>
      <c r="V54" s="425"/>
      <c r="W54" s="425"/>
      <c r="X54" s="425"/>
      <c r="Y54" s="425"/>
      <c r="Z54" s="425"/>
      <c r="AA54" s="425"/>
      <c r="AB54" s="425"/>
      <c r="AC54" s="425"/>
      <c r="AD54" s="425"/>
      <c r="AE54" s="425"/>
      <c r="AF54" s="425"/>
      <c r="AG54" s="425"/>
      <c r="AH54" s="425"/>
      <c r="AI54" s="426"/>
      <c r="AL54" s="39" t="str">
        <f>IF(OR($L$39="なし", $L$39=""),"",IF(L54="","?",IF(AND(LEN(L54)=12,COUNTIF(L54,"*-*-*")),"","!")))</f>
        <v/>
      </c>
      <c r="AM54" s="38" t="str">
        <f>IF(AL54="?","電話番号を市外局番から'-'を含めて半角で入力して下さい。",IF(AL54="!","電話番号は'-'を含めて１２文字で入力して下さい。",""))</f>
        <v/>
      </c>
    </row>
    <row r="55" spans="1:39" ht="12" customHeight="1" x14ac:dyDescent="0.4">
      <c r="B55" s="21"/>
      <c r="C55" s="379" t="s">
        <v>303</v>
      </c>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L55" s="39"/>
      <c r="AM55" s="38"/>
    </row>
    <row r="56" spans="1:39" ht="14.1" customHeight="1" x14ac:dyDescent="0.4">
      <c r="A56" s="10"/>
      <c r="B56" s="238" t="s">
        <v>188</v>
      </c>
      <c r="C56" s="238"/>
      <c r="D56" s="238"/>
      <c r="E56" s="238"/>
      <c r="F56" s="238" t="str">
        <f>IF(AND($I$1&lt;&gt;"",$M$1&lt;&gt;""),"【"&amp;$I$1&amp;"・"&amp;$M$1&amp;"】","")</f>
        <v/>
      </c>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9" t="s">
        <v>190</v>
      </c>
      <c r="AJ56" s="239"/>
      <c r="AL56" s="37"/>
      <c r="AM56" s="38"/>
    </row>
    <row r="57" spans="1:39" ht="14.1" customHeight="1" x14ac:dyDescent="0.4">
      <c r="AL57" s="37"/>
      <c r="AM57" s="38"/>
    </row>
    <row r="58" spans="1:39" ht="14.1" customHeight="1" x14ac:dyDescent="0.4">
      <c r="B58" s="204" t="s">
        <v>70</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L58" s="37"/>
      <c r="AM58" s="38"/>
    </row>
    <row r="59" spans="1:39" ht="14.1" customHeight="1" x14ac:dyDescent="0.4">
      <c r="AL59" s="37"/>
      <c r="AM59" s="38"/>
    </row>
    <row r="60" spans="1:39" ht="14.1" customHeight="1" x14ac:dyDescent="0.4">
      <c r="B60" s="3"/>
      <c r="C60" s="54" t="s">
        <v>107</v>
      </c>
      <c r="D60" s="240" t="s">
        <v>456</v>
      </c>
      <c r="E60" s="240"/>
      <c r="F60" s="240"/>
      <c r="G60" s="240"/>
      <c r="H60" s="240"/>
      <c r="I60" s="240"/>
      <c r="J60" s="241"/>
      <c r="K60" s="242"/>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4"/>
      <c r="AL60" s="39" t="str">
        <f>IF(K60="","?",IF(LEN(K60)&gt;50,"!",""))</f>
        <v>?</v>
      </c>
      <c r="AM60" s="38" t="str">
        <f>IF(AL60="?","設置先の名称を入力して下さい。",IF(AL60="!","設置先の名称は５０文字以内で入力して下さい。",""))</f>
        <v>設置先の名称を入力して下さい。</v>
      </c>
    </row>
    <row r="61" spans="1:39" ht="14.1" customHeight="1" x14ac:dyDescent="0.4">
      <c r="B61" s="3"/>
      <c r="C61" s="167"/>
      <c r="D61" s="185"/>
      <c r="E61" s="185"/>
      <c r="F61" s="185"/>
      <c r="G61" s="185"/>
      <c r="H61" s="186"/>
      <c r="I61" s="187" t="s">
        <v>452</v>
      </c>
      <c r="J61" s="188"/>
      <c r="K61" s="189"/>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1"/>
      <c r="AL61" s="39" t="str">
        <f>IF(K61="","?",IF(LEN(K61)&gt;50,"!",""))</f>
        <v>?</v>
      </c>
      <c r="AM61" s="38" t="str">
        <f>IF(AL61="?","設置先の名称をカナで入力して下さい。",IF(AL61="!","設置先名称のカナは５０文字以内で入力して下さい。",""))</f>
        <v>設置先の名称をカナで入力して下さい。</v>
      </c>
    </row>
    <row r="62" spans="1:39" ht="14.1" customHeight="1" x14ac:dyDescent="0.4">
      <c r="B62" s="3"/>
      <c r="C62" s="68" t="s">
        <v>102</v>
      </c>
      <c r="D62" s="206" t="s">
        <v>12</v>
      </c>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378"/>
      <c r="AL62" s="39" t="str">
        <f>IF(K63="","?",IF(AND(LEN(K63)=8,COUNTIF(K63,"*-*")),"","!"))</f>
        <v>?</v>
      </c>
      <c r="AM62" s="38" t="str">
        <f>IF(AL62="?","郵便番号○○○-○○○○を半角で入力して下さい。",IF(AL62="!","郵便番号は'-'を含めて８文字で入力して下さい。",""))</f>
        <v>郵便番号○○○-○○○○を半角で入力して下さい。</v>
      </c>
    </row>
    <row r="63" spans="1:39" ht="14.1" customHeight="1" x14ac:dyDescent="0.4">
      <c r="B63" s="3"/>
      <c r="C63" s="69"/>
      <c r="D63" s="203" t="s">
        <v>9</v>
      </c>
      <c r="E63" s="203"/>
      <c r="F63" s="203"/>
      <c r="G63" s="203"/>
      <c r="H63" s="203"/>
      <c r="I63" s="203"/>
      <c r="J63" s="203"/>
      <c r="K63" s="212"/>
      <c r="L63" s="213"/>
      <c r="M63" s="213"/>
      <c r="N63" s="213"/>
      <c r="O63" s="213"/>
      <c r="P63" s="213"/>
      <c r="Q63" s="213"/>
      <c r="R63" s="213"/>
      <c r="S63" s="392"/>
      <c r="T63" s="234" t="s">
        <v>10</v>
      </c>
      <c r="U63" s="234"/>
      <c r="V63" s="234"/>
      <c r="W63" s="234"/>
      <c r="X63" s="234"/>
      <c r="Y63" s="234"/>
      <c r="Z63" s="192"/>
      <c r="AA63" s="192"/>
      <c r="AB63" s="192"/>
      <c r="AC63" s="192"/>
      <c r="AD63" s="192"/>
      <c r="AE63" s="192"/>
      <c r="AF63" s="352"/>
      <c r="AG63" s="353"/>
      <c r="AH63" s="353"/>
      <c r="AI63" s="354"/>
      <c r="AL63" s="39" t="str">
        <f>IF(Z63="","?","")</f>
        <v>?</v>
      </c>
      <c r="AM63" s="38" t="str">
        <f>IF(AL63="?","都道府県を選択して下さい。","")</f>
        <v>都道府県を選択して下さい。</v>
      </c>
    </row>
    <row r="64" spans="1:39" ht="27.95" customHeight="1" x14ac:dyDescent="0.4">
      <c r="B64" s="3"/>
      <c r="C64" s="69"/>
      <c r="D64" s="203" t="s">
        <v>11</v>
      </c>
      <c r="E64" s="203"/>
      <c r="F64" s="203"/>
      <c r="G64" s="203"/>
      <c r="H64" s="203"/>
      <c r="I64" s="203"/>
      <c r="J64" s="203"/>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7"/>
      <c r="AL64" s="39" t="str">
        <f>IF(K64="","?",IF(LEN(K64)&gt;50,"!",""))</f>
        <v>?</v>
      </c>
      <c r="AM64" s="38" t="str">
        <f>IF(AL64="?","都道府県以下の住所を入力して下さい。",IF(AL64="!","住所は５０文字以内で入力して下さい。",""))</f>
        <v>都道府県以下の住所を入力して下さい。</v>
      </c>
    </row>
    <row r="65" spans="2:39" ht="14.1" customHeight="1" x14ac:dyDescent="0.4">
      <c r="B65" s="3"/>
      <c r="C65" s="68" t="s">
        <v>103</v>
      </c>
      <c r="D65" s="206" t="s">
        <v>72</v>
      </c>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378"/>
      <c r="AL65" s="37"/>
      <c r="AM65" s="38"/>
    </row>
    <row r="66" spans="2:39" ht="14.1" customHeight="1" x14ac:dyDescent="0.4">
      <c r="B66" s="3"/>
      <c r="C66" s="69"/>
      <c r="D66" s="203" t="s">
        <v>488</v>
      </c>
      <c r="E66" s="203"/>
      <c r="F66" s="203"/>
      <c r="G66" s="203"/>
      <c r="H66" s="203"/>
      <c r="I66" s="203"/>
      <c r="J66" s="20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L66" s="39" t="str">
        <f>IF(K66="","?",IF(LEN(K66)&gt;30,"!",""))</f>
        <v>?</v>
      </c>
      <c r="AM66" s="38" t="str">
        <f>IF(AL66="?","所属部署名を入力して下さい。",IF(AL66="!","所属部署名は３０文字以内で入力して下さい。",""))</f>
        <v>所属部署名を入力して下さい。</v>
      </c>
    </row>
    <row r="67" spans="2:39" ht="14.1" customHeight="1" x14ac:dyDescent="0.4">
      <c r="B67" s="3"/>
      <c r="C67" s="69"/>
      <c r="D67" s="203" t="s">
        <v>455</v>
      </c>
      <c r="E67" s="203"/>
      <c r="F67" s="203"/>
      <c r="G67" s="203"/>
      <c r="H67" s="203"/>
      <c r="I67" s="203"/>
      <c r="J67" s="20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4"/>
      <c r="AL67" s="39" t="str">
        <f>IF(K67="","?",IF(LEN(K67)&gt;20,"!",""))</f>
        <v>?</v>
      </c>
      <c r="AM67" s="38" t="str">
        <f>IF(AL67="?","役職名を入力して下さい。",IF(AL67="!","役職名は２０文字以内で入力して下さい。",""))</f>
        <v>役職名を入力して下さい。</v>
      </c>
    </row>
    <row r="68" spans="2:39" ht="14.1" customHeight="1" x14ac:dyDescent="0.4">
      <c r="B68" s="3"/>
      <c r="C68" s="69"/>
      <c r="D68" s="203" t="s">
        <v>8</v>
      </c>
      <c r="E68" s="203"/>
      <c r="F68" s="203"/>
      <c r="G68" s="203"/>
      <c r="H68" s="203"/>
      <c r="I68" s="203"/>
      <c r="J68" s="203"/>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8"/>
      <c r="AL68" s="39" t="str">
        <f>IF(K68="","?",IF(LEN(K68)&gt;30,"!",""))</f>
        <v>?</v>
      </c>
      <c r="AM68" s="38" t="str">
        <f>IF(AL68="?","運用管理責任者の氏名を入力して下さい。",IF(AL68="!","運用管理責任者の氏名は３０文字以内で入力して下さい。",""))</f>
        <v>運用管理責任者の氏名を入力して下さい。</v>
      </c>
    </row>
    <row r="69" spans="2:39" ht="14.1" customHeight="1" x14ac:dyDescent="0.4">
      <c r="B69" s="3"/>
      <c r="C69" s="69"/>
      <c r="D69" s="203" t="s">
        <v>63</v>
      </c>
      <c r="E69" s="203"/>
      <c r="F69" s="203"/>
      <c r="G69" s="203"/>
      <c r="H69" s="203"/>
      <c r="I69" s="203"/>
      <c r="J69" s="203"/>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2"/>
      <c r="AL69" s="39" t="str">
        <f>IF(K69="","?",IF(AND(COUNTIF(K69,"*-*-*"),LEN(K69)=12),"","!"))</f>
        <v>?</v>
      </c>
      <c r="AM69" s="38" t="str">
        <f>IF(AL69="?","電話番号を市外局番から'-'を含めて半角で入力して下さい。",IF(AL69="!","電話番号は'-'を含めて１２文字で入力して下さい。",""))</f>
        <v>電話番号を市外局番から'-'を含めて半角で入力して下さい。</v>
      </c>
    </row>
    <row r="70" spans="2:39" ht="14.1" customHeight="1" x14ac:dyDescent="0.4">
      <c r="B70" s="3"/>
      <c r="C70" s="52" t="s">
        <v>125</v>
      </c>
      <c r="D70" s="206" t="s">
        <v>180</v>
      </c>
      <c r="E70" s="203"/>
      <c r="F70" s="203"/>
      <c r="G70" s="203"/>
      <c r="H70" s="203"/>
      <c r="I70" s="203"/>
      <c r="J70" s="203"/>
      <c r="K70" s="192"/>
      <c r="L70" s="192"/>
      <c r="M70" s="192"/>
      <c r="N70" s="192"/>
      <c r="O70" s="192"/>
      <c r="P70" s="192"/>
      <c r="Q70" s="223"/>
      <c r="R70" s="223"/>
      <c r="S70" s="223"/>
      <c r="T70" s="223"/>
      <c r="U70" s="223"/>
      <c r="V70" s="223"/>
      <c r="W70" s="223"/>
      <c r="X70" s="223"/>
      <c r="Y70" s="223"/>
      <c r="Z70" s="223"/>
      <c r="AA70" s="223"/>
      <c r="AB70" s="223"/>
      <c r="AC70" s="223"/>
      <c r="AD70" s="223"/>
      <c r="AE70" s="223"/>
      <c r="AF70" s="223"/>
      <c r="AG70" s="223"/>
      <c r="AH70" s="223"/>
      <c r="AI70" s="224"/>
      <c r="AL70" s="39" t="str">
        <f>IF(K70="","?","")</f>
        <v>?</v>
      </c>
      <c r="AM70" s="38" t="str">
        <f>IF(AL70="?","設置先の種別を選択して下さい。","")</f>
        <v>設置先の種別を選択して下さい。</v>
      </c>
    </row>
    <row r="71" spans="2:39" ht="14.1" customHeight="1" x14ac:dyDescent="0.4">
      <c r="B71" s="3"/>
      <c r="C71" s="55" t="s">
        <v>128</v>
      </c>
      <c r="D71" s="231" t="s">
        <v>155</v>
      </c>
      <c r="E71" s="232"/>
      <c r="F71" s="232"/>
      <c r="G71" s="232"/>
      <c r="H71" s="232"/>
      <c r="I71" s="232"/>
      <c r="J71" s="232"/>
      <c r="K71" s="363"/>
      <c r="L71" s="364"/>
      <c r="M71" s="364"/>
      <c r="N71" s="364"/>
      <c r="O71" s="364"/>
      <c r="P71" s="364"/>
      <c r="Q71" s="364"/>
      <c r="R71" s="364"/>
      <c r="S71" s="365"/>
      <c r="T71" s="233"/>
      <c r="U71" s="233"/>
      <c r="V71" s="233"/>
      <c r="W71" s="233"/>
      <c r="X71" s="233"/>
      <c r="Y71" s="233"/>
      <c r="Z71" s="233"/>
      <c r="AA71" s="233"/>
      <c r="AB71" s="389"/>
      <c r="AC71" s="390"/>
      <c r="AD71" s="390"/>
      <c r="AE71" s="390"/>
      <c r="AF71" s="390"/>
      <c r="AG71" s="390"/>
      <c r="AH71" s="390"/>
      <c r="AI71" s="391"/>
      <c r="AL71" s="39" t="str">
        <f>IF(OR(K71="",T71=""),"?","")</f>
        <v>?</v>
      </c>
      <c r="AM71" s="38" t="str">
        <f>IF(AL71="?","設置の種類とその内容を選択して下さい。","")</f>
        <v>設置の種類とその内容を選択して下さい。</v>
      </c>
    </row>
    <row r="72" spans="2:39" ht="14.1" customHeight="1" x14ac:dyDescent="0.4">
      <c r="B72" s="3"/>
      <c r="C72" s="3"/>
      <c r="D72" s="3"/>
      <c r="E72" s="3"/>
      <c r="F72" s="3"/>
      <c r="G72" s="3"/>
      <c r="H72" s="3"/>
      <c r="I72" s="3"/>
      <c r="J72" s="3"/>
      <c r="K72" s="235" t="s">
        <v>156</v>
      </c>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7"/>
      <c r="AL72" s="37" t="str">
        <f>IF(AND(COUNTIF(T71,"*その他の*"),AB71=""),"?","")</f>
        <v/>
      </c>
      <c r="AM72" s="38" t="str">
        <f>IF(AL72="?","設置内容が「その他の施設」の場合、その具体例を記入して下さい。","")</f>
        <v/>
      </c>
    </row>
    <row r="73" spans="2:39" ht="14.1" customHeight="1" x14ac:dyDescent="0.4">
      <c r="B73" s="3"/>
      <c r="C73" s="3"/>
      <c r="D73" s="3"/>
      <c r="E73" s="3"/>
      <c r="F73" s="3"/>
      <c r="G73" s="3"/>
      <c r="H73" s="3"/>
      <c r="I73" s="3"/>
      <c r="J73" s="3"/>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L73" s="37"/>
      <c r="AM73" s="38"/>
    </row>
    <row r="74" spans="2:39" ht="14.1" customHeight="1" x14ac:dyDescent="0.4">
      <c r="B74" s="6"/>
      <c r="C74" s="6"/>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L74" s="37"/>
      <c r="AM74" s="38"/>
    </row>
    <row r="75" spans="2:39" ht="14.1" customHeight="1" x14ac:dyDescent="0.4">
      <c r="B75" s="204" t="s">
        <v>79</v>
      </c>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L75" s="37"/>
      <c r="AM75" s="38"/>
    </row>
    <row r="76" spans="2:39" ht="14.1" customHeight="1" x14ac:dyDescent="0.4">
      <c r="AL76" s="37"/>
      <c r="AM76" s="38"/>
    </row>
    <row r="77" spans="2:39" ht="14.1" customHeight="1" x14ac:dyDescent="0.4">
      <c r="B77" s="5"/>
      <c r="C77" s="53" t="s">
        <v>107</v>
      </c>
      <c r="D77" s="245" t="s">
        <v>7</v>
      </c>
      <c r="E77" s="246"/>
      <c r="F77" s="246"/>
      <c r="G77" s="246"/>
      <c r="H77" s="246"/>
      <c r="I77" s="246"/>
      <c r="J77" s="246"/>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8"/>
      <c r="AL77" s="39" t="str">
        <f>IF(LEN(K77)&gt;50,"!","")</f>
        <v/>
      </c>
      <c r="AM77" s="38" t="str">
        <f>IF(AL77="?","履行補助者の法人名を入力して下さい。",IF(AL77="!","履行補助者の法人名は５０文字以内で入力して下さい。",""))</f>
        <v/>
      </c>
    </row>
    <row r="78" spans="2:39" ht="14.1" customHeight="1" x14ac:dyDescent="0.4">
      <c r="B78" s="5"/>
      <c r="C78" s="68" t="s">
        <v>102</v>
      </c>
      <c r="D78" s="195" t="s">
        <v>80</v>
      </c>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6"/>
      <c r="AL78" s="37"/>
      <c r="AM78" s="38"/>
    </row>
    <row r="79" spans="2:39" ht="14.1" customHeight="1" x14ac:dyDescent="0.4">
      <c r="B79" s="5"/>
      <c r="C79" s="69"/>
      <c r="D79" s="205" t="s">
        <v>489</v>
      </c>
      <c r="E79" s="195"/>
      <c r="F79" s="195"/>
      <c r="G79" s="195"/>
      <c r="H79" s="195"/>
      <c r="I79" s="195"/>
      <c r="J79" s="206"/>
      <c r="K79" s="207"/>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9"/>
      <c r="AL79" s="39" t="str">
        <f>IF($K$77="","",IF(K79="","?",IF(LEN(K79)&gt;50,"!","")))</f>
        <v/>
      </c>
      <c r="AM79" s="38" t="str">
        <f>IF(AL79="?","担当者の所属部署名を入力して下さい。",IF(AL79="!","担当者の所属部署名は３０文字以内で入力して下さい。",""))</f>
        <v/>
      </c>
    </row>
    <row r="80" spans="2:39" ht="14.1" customHeight="1" x14ac:dyDescent="0.4">
      <c r="B80" s="5"/>
      <c r="C80" s="69"/>
      <c r="D80" s="205" t="s">
        <v>81</v>
      </c>
      <c r="E80" s="195"/>
      <c r="F80" s="195"/>
      <c r="G80" s="195"/>
      <c r="H80" s="195"/>
      <c r="I80" s="195"/>
      <c r="J80" s="206"/>
      <c r="K80" s="357"/>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8"/>
      <c r="AI80" s="359"/>
      <c r="AL80" s="39" t="str">
        <f>IF($K$77="","",IF(K80="","?",IF(LEN(K80)&gt;20,"!","")))</f>
        <v/>
      </c>
      <c r="AM80" s="38" t="str">
        <f>IF(AL80="?","役職名を入力して下さい。",IF(AL80="!","役職名は２０文字以内で入力して下さい。",""))</f>
        <v/>
      </c>
    </row>
    <row r="81" spans="2:44" ht="14.1" customHeight="1" x14ac:dyDescent="0.4">
      <c r="B81" s="5"/>
      <c r="C81" s="69"/>
      <c r="D81" s="225" t="s">
        <v>8</v>
      </c>
      <c r="E81" s="226"/>
      <c r="F81" s="226"/>
      <c r="G81" s="226"/>
      <c r="H81" s="226"/>
      <c r="I81" s="226"/>
      <c r="J81" s="227"/>
      <c r="K81" s="228"/>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30"/>
      <c r="AL81" s="39" t="str">
        <f>IF($K$77="","",IF(K81="","?",IF(LEN(K81)&gt;30,"!","")))</f>
        <v/>
      </c>
      <c r="AM81" s="38" t="str">
        <f>IF(AL81="?","履行補助者の氏名を入力して下さい。",IF(AL81="!","履行補助者の氏名は３０文字以内で入力して下さい。",""))</f>
        <v/>
      </c>
    </row>
    <row r="82" spans="2:44" ht="14.1" customHeight="1" x14ac:dyDescent="0.4">
      <c r="B82" s="5"/>
      <c r="C82" s="69"/>
      <c r="D82" s="185"/>
      <c r="E82" s="185"/>
      <c r="F82" s="185"/>
      <c r="G82" s="185"/>
      <c r="H82" s="186"/>
      <c r="I82" s="187" t="s">
        <v>452</v>
      </c>
      <c r="J82" s="188"/>
      <c r="K82" s="189"/>
      <c r="L82" s="190"/>
      <c r="M82" s="190"/>
      <c r="N82" s="190"/>
      <c r="O82" s="190"/>
      <c r="P82" s="190"/>
      <c r="Q82" s="190"/>
      <c r="R82" s="190"/>
      <c r="S82" s="190"/>
      <c r="T82" s="190"/>
      <c r="U82" s="190"/>
      <c r="V82" s="190"/>
      <c r="W82" s="190"/>
      <c r="X82" s="190"/>
      <c r="Y82" s="190"/>
      <c r="Z82" s="190"/>
      <c r="AA82" s="190"/>
      <c r="AB82" s="190"/>
      <c r="AC82" s="190"/>
      <c r="AD82" s="190"/>
      <c r="AE82" s="190"/>
      <c r="AF82" s="190"/>
      <c r="AG82" s="190"/>
      <c r="AH82" s="190"/>
      <c r="AI82" s="191"/>
      <c r="AL82" s="39" t="str">
        <f>IF($K$77="","",IF(K82="","?",IF(LEN(K82)&gt;30,"!","")))</f>
        <v/>
      </c>
      <c r="AM82" s="38" t="str">
        <f>IF(AL82="?","履行補助者の氏名をカナで入力して下さい。",IF(AL82="!","履行補助者氏名のカナは３０文字以内で入力して下さい。",""))</f>
        <v/>
      </c>
    </row>
    <row r="83" spans="2:44" ht="14.1" customHeight="1" x14ac:dyDescent="0.4">
      <c r="B83" s="5"/>
      <c r="C83" s="69"/>
      <c r="D83" s="203" t="s">
        <v>9</v>
      </c>
      <c r="E83" s="203"/>
      <c r="F83" s="203"/>
      <c r="G83" s="203"/>
      <c r="H83" s="203"/>
      <c r="I83" s="203"/>
      <c r="J83" s="203"/>
      <c r="K83" s="201"/>
      <c r="L83" s="201"/>
      <c r="M83" s="201"/>
      <c r="N83" s="201"/>
      <c r="O83" s="201"/>
      <c r="P83" s="201"/>
      <c r="Q83" s="201"/>
      <c r="R83" s="201"/>
      <c r="S83" s="201"/>
      <c r="T83" s="234"/>
      <c r="U83" s="234"/>
      <c r="V83" s="234"/>
      <c r="W83" s="234"/>
      <c r="X83" s="234"/>
      <c r="Y83" s="234"/>
      <c r="Z83" s="234"/>
      <c r="AA83" s="234"/>
      <c r="AB83" s="234"/>
      <c r="AC83" s="234"/>
      <c r="AD83" s="234"/>
      <c r="AE83" s="234"/>
      <c r="AF83" s="234"/>
      <c r="AG83" s="234"/>
      <c r="AH83" s="234"/>
      <c r="AI83" s="385"/>
      <c r="AL83" s="39" t="str">
        <f>IF(K77="","",IF(K83="","?",IF(AND(LEN(K83)=8,COUNTIF(K83,"*-*")),"","!")))</f>
        <v/>
      </c>
      <c r="AM83" s="38" t="str">
        <f>IF(AL83="?","郵便番号○○○-○○○○を半角で入力して下さい。",IF(AL83="!","郵便番号は'-'を含めて８文字で入力して下さい。",""))</f>
        <v/>
      </c>
    </row>
    <row r="84" spans="2:44" ht="27.95" customHeight="1" x14ac:dyDescent="0.4">
      <c r="B84" s="5"/>
      <c r="C84" s="69"/>
      <c r="D84" s="203" t="s">
        <v>158</v>
      </c>
      <c r="E84" s="203"/>
      <c r="F84" s="203"/>
      <c r="G84" s="203"/>
      <c r="H84" s="203"/>
      <c r="I84" s="203"/>
      <c r="J84" s="203"/>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7"/>
      <c r="AL84" s="39" t="str">
        <f>IF($K$77="","",IF(K84="","?",IF(LEN(K84)&gt;50,"!","")))</f>
        <v/>
      </c>
      <c r="AM84" s="38" t="str">
        <f>IF(AL84="?","履行補助者の住所を入力して下さい。",IF(AL84="!","住所は５０文字以内で入力して下さい。",""))</f>
        <v/>
      </c>
    </row>
    <row r="85" spans="2:44" ht="14.1" customHeight="1" x14ac:dyDescent="0.4">
      <c r="B85" s="5"/>
      <c r="C85" s="69"/>
      <c r="D85" s="205" t="s">
        <v>62</v>
      </c>
      <c r="E85" s="195"/>
      <c r="F85" s="195"/>
      <c r="G85" s="195"/>
      <c r="H85" s="195"/>
      <c r="I85" s="195"/>
      <c r="J85" s="206"/>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1"/>
      <c r="AL85" s="39" t="str">
        <f>IF(K77="","",IF(K85="","?",IF(AND(COUNTIF(K85,"*@*"),LEN(K85)&lt;51),"","!")))</f>
        <v/>
      </c>
      <c r="AM85" s="38" t="str">
        <f>IF(AL85="?","メールアドレスを半角で入力して下さい。",IF(AL85="!","メールアドレスは'@'を含めて３０文字以内で入力して下さい。",""))</f>
        <v/>
      </c>
    </row>
    <row r="86" spans="2:44" ht="14.1" customHeight="1" x14ac:dyDescent="0.4">
      <c r="B86" s="5"/>
      <c r="C86" s="69"/>
      <c r="D86" s="205" t="s">
        <v>63</v>
      </c>
      <c r="E86" s="195"/>
      <c r="F86" s="195"/>
      <c r="G86" s="195"/>
      <c r="H86" s="195"/>
      <c r="I86" s="195"/>
      <c r="J86" s="206"/>
      <c r="K86" s="212"/>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4"/>
      <c r="AL86" s="39" t="str">
        <f>IF(K77="","",IF(K86="","?",IF(AND(COUNTIF(K86,"*-*-*"),LEN(K86)=12),"","!")))</f>
        <v/>
      </c>
      <c r="AM86" s="38" t="str">
        <f>IF(AL86="?","電話番号を市外局番から'-'を含めて半角で入力して下さい。",IF(AL86="!","電話番号は'-'を含めて１２文字で入力して下さい。",""))</f>
        <v/>
      </c>
    </row>
    <row r="87" spans="2:44" ht="14.1" customHeight="1" x14ac:dyDescent="0.4">
      <c r="B87" s="5"/>
      <c r="C87" s="72"/>
      <c r="D87" s="251" t="s">
        <v>248</v>
      </c>
      <c r="E87" s="252"/>
      <c r="F87" s="252"/>
      <c r="G87" s="252"/>
      <c r="H87" s="252"/>
      <c r="I87" s="252"/>
      <c r="J87" s="231"/>
      <c r="K87" s="253"/>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5"/>
      <c r="AL87" s="39" t="str">
        <f>IF(K77="","",IF(K87="","?",IF(AND(COUNTIF(K87,"*-*-*"),LEN(K87)=13),"","!")))</f>
        <v/>
      </c>
      <c r="AM87" s="38" t="str">
        <f>IF(AL87="?","携帯電話番号を市外局番から'-'を含めて半角で入力して下さい。",IF(AL87="!","携帯電話番号は'-'を含めて１３文字で入力して下さい。",""))</f>
        <v/>
      </c>
    </row>
    <row r="88" spans="2:44" ht="14.1" customHeight="1" x14ac:dyDescent="0.4">
      <c r="AL88" s="37"/>
      <c r="AM88" s="38"/>
    </row>
    <row r="89" spans="2:44" ht="14.1" customHeight="1" x14ac:dyDescent="0.4">
      <c r="AL89" s="37"/>
      <c r="AM89" s="38"/>
    </row>
    <row r="90" spans="2:44" ht="14.1" customHeight="1" x14ac:dyDescent="0.4">
      <c r="B90" s="204" t="s">
        <v>302</v>
      </c>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L90" s="37"/>
      <c r="AM90" s="38"/>
    </row>
    <row r="91" spans="2:44" ht="14.1" customHeight="1" x14ac:dyDescent="0.4">
      <c r="AL91" s="37"/>
      <c r="AM91" s="38"/>
    </row>
    <row r="92" spans="2:44" ht="14.1" customHeight="1" x14ac:dyDescent="0.4">
      <c r="B92" s="5"/>
      <c r="C92" s="362" t="s">
        <v>82</v>
      </c>
      <c r="D92" s="360"/>
      <c r="E92" s="360" t="s">
        <v>83</v>
      </c>
      <c r="F92" s="360"/>
      <c r="G92" s="360"/>
      <c r="H92" s="360"/>
      <c r="I92" s="360"/>
      <c r="J92" s="360"/>
      <c r="K92" s="360" t="s">
        <v>84</v>
      </c>
      <c r="L92" s="360"/>
      <c r="M92" s="360"/>
      <c r="N92" s="360"/>
      <c r="O92" s="360"/>
      <c r="P92" s="360"/>
      <c r="Q92" s="360"/>
      <c r="R92" s="360"/>
      <c r="S92" s="360"/>
      <c r="T92" s="360"/>
      <c r="U92" s="360" t="s">
        <v>85</v>
      </c>
      <c r="V92" s="360"/>
      <c r="W92" s="360"/>
      <c r="X92" s="360"/>
      <c r="Y92" s="360"/>
      <c r="Z92" s="360"/>
      <c r="AA92" s="360"/>
      <c r="AB92" s="360"/>
      <c r="AC92" s="360"/>
      <c r="AD92" s="360"/>
      <c r="AE92" s="360"/>
      <c r="AF92" s="360"/>
      <c r="AG92" s="360" t="s">
        <v>86</v>
      </c>
      <c r="AH92" s="360"/>
      <c r="AI92" s="361"/>
      <c r="AL92" s="37"/>
      <c r="AM92" s="38"/>
    </row>
    <row r="93" spans="2:44" ht="20.100000000000001" customHeight="1" x14ac:dyDescent="0.4">
      <c r="B93" s="5"/>
      <c r="C93" s="197" t="str">
        <f>IF(E93&lt;&gt;"",1,"")</f>
        <v/>
      </c>
      <c r="D93" s="198"/>
      <c r="E93" s="192"/>
      <c r="F93" s="192"/>
      <c r="G93" s="192"/>
      <c r="H93" s="192"/>
      <c r="I93" s="192"/>
      <c r="J93" s="192"/>
      <c r="K93" s="183"/>
      <c r="L93" s="183"/>
      <c r="M93" s="183"/>
      <c r="N93" s="183"/>
      <c r="O93" s="183"/>
      <c r="P93" s="183"/>
      <c r="Q93" s="183"/>
      <c r="R93" s="183"/>
      <c r="S93" s="183"/>
      <c r="T93" s="183"/>
      <c r="U93" s="215"/>
      <c r="V93" s="215"/>
      <c r="W93" s="215"/>
      <c r="X93" s="215"/>
      <c r="Y93" s="215"/>
      <c r="Z93" s="215"/>
      <c r="AA93" s="215"/>
      <c r="AB93" s="215"/>
      <c r="AC93" s="215"/>
      <c r="AD93" s="215"/>
      <c r="AE93" s="215"/>
      <c r="AF93" s="215"/>
      <c r="AG93" s="193"/>
      <c r="AH93" s="193"/>
      <c r="AI93" s="194"/>
      <c r="AL93" s="37" t="str">
        <f>IF(OR(E93="",E93="その他"),"",IF(AND(AG93&lt;&gt;"",OR(AG93&lt;AN93,AG93&gt;AO93)),"!",""))</f>
        <v/>
      </c>
      <c r="AM93" s="38" t="str">
        <f>IF(AL93="!","当該設置機器の数量は"&amp;AN93&amp;"〜"&amp;AO93&amp;"の間で入力して下さい。","")</f>
        <v/>
      </c>
      <c r="AN93" s="4" t="str">
        <f>IF($E93&lt;&gt;"",VLOOKUP($E93,マスターデータ!$L$3:$P$18,4,FALSE),"")</f>
        <v/>
      </c>
      <c r="AO93" s="4" t="str">
        <f>IF($E93&lt;&gt;"",VLOOKUP($E93,マスターデータ!$L$3:$P$18,5,FALSE),"")</f>
        <v/>
      </c>
      <c r="AQ93" s="4" t="str">
        <f>IF(COUNTIF(マスターデータ!AF:AF,実績報告!U93)=0,"",VLOOKUP(実績報告!U93,マスターデータ!AF:AH,2,FALSE)&amp;"×"&amp;実績報告!AG93)</f>
        <v/>
      </c>
      <c r="AR93" s="4" t="str">
        <f>IF(COUNTIF(マスターデータ!AF:AF,実績報告!U93)=0,"",VLOOKUP(実績報告!U93,マスターデータ!AF:AH,3,FALSE))</f>
        <v/>
      </c>
    </row>
    <row r="94" spans="2:44" ht="20.100000000000001" customHeight="1" x14ac:dyDescent="0.4">
      <c r="B94" s="5"/>
      <c r="C94" s="197" t="str">
        <f>IF(AND(C93&lt;&gt;"",E94&lt;&gt;""),C93+1,"")</f>
        <v/>
      </c>
      <c r="D94" s="198"/>
      <c r="E94" s="192"/>
      <c r="F94" s="192"/>
      <c r="G94" s="192"/>
      <c r="H94" s="192"/>
      <c r="I94" s="192"/>
      <c r="J94" s="192"/>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93"/>
      <c r="AH94" s="193"/>
      <c r="AI94" s="194"/>
      <c r="AL94" s="37" t="str">
        <f t="shared" ref="AL94:AL104" si="0">IF(OR(E94="",E94="その他"),"",IF(AND(AG94&lt;&gt;"",OR(AG94&lt;AN94,AG94&gt;AO94)),"!",""))</f>
        <v/>
      </c>
      <c r="AM94" s="38" t="str">
        <f t="shared" ref="AM94:AM104" si="1">IF(AL94="!","当該設置機器の数量は"&amp;AN94&amp;"〜"&amp;AO94&amp;"の間で入力して下さい。","")</f>
        <v/>
      </c>
      <c r="AN94" s="4" t="str">
        <f>IF($E94&lt;&gt;"",VLOOKUP($E94,マスターデータ!$L$3:$P$18,4,FALSE),"")</f>
        <v/>
      </c>
      <c r="AO94" s="4" t="str">
        <f>IF($E94&lt;&gt;"",VLOOKUP($E94,マスターデータ!$L$3:$P$18,5,FALSE),"")</f>
        <v/>
      </c>
      <c r="AQ94" s="4" t="str">
        <f>IF(COUNTIF(マスターデータ!AF:AF,実績報告!U94)=0,"",VLOOKUP(実績報告!U94,マスターデータ!AF:AH,2,FALSE)&amp;"×"&amp;実績報告!AG94)</f>
        <v/>
      </c>
      <c r="AR94" s="4" t="str">
        <f>IF(COUNTIF(マスターデータ!AF:AF,実績報告!U94)=0,"",VLOOKUP(実績報告!U94,マスターデータ!AF:AH,3,FALSE))</f>
        <v/>
      </c>
    </row>
    <row r="95" spans="2:44" ht="20.100000000000001" customHeight="1" x14ac:dyDescent="0.4">
      <c r="B95" s="5"/>
      <c r="C95" s="197" t="str">
        <f t="shared" ref="C95:C101" si="2">IF(AND(C94&lt;&gt;"",E95&lt;&gt;""),C94+1,"")</f>
        <v/>
      </c>
      <c r="D95" s="198"/>
      <c r="E95" s="192"/>
      <c r="F95" s="192"/>
      <c r="G95" s="192"/>
      <c r="H95" s="192"/>
      <c r="I95" s="192"/>
      <c r="J95" s="192"/>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93"/>
      <c r="AH95" s="193"/>
      <c r="AI95" s="194"/>
      <c r="AL95" s="37" t="str">
        <f t="shared" si="0"/>
        <v/>
      </c>
      <c r="AM95" s="38" t="str">
        <f t="shared" si="1"/>
        <v/>
      </c>
      <c r="AN95" s="4" t="str">
        <f>IF($E95&lt;&gt;"",VLOOKUP($E95,マスターデータ!$L$3:$P$18,4,FALSE),"")</f>
        <v/>
      </c>
      <c r="AO95" s="4" t="str">
        <f>IF($E95&lt;&gt;"",VLOOKUP($E95,マスターデータ!$L$3:$P$18,5,FALSE),"")</f>
        <v/>
      </c>
      <c r="AQ95" s="4" t="str">
        <f>IF(COUNTIF(マスターデータ!AF:AF,実績報告!U95)=0,"",VLOOKUP(実績報告!U95,マスターデータ!AF:AH,2,FALSE)&amp;"×"&amp;実績報告!AG95)</f>
        <v/>
      </c>
      <c r="AR95" s="4" t="str">
        <f>IF(COUNTIF(マスターデータ!AF:AF,実績報告!U95)=0,"",VLOOKUP(実績報告!U95,マスターデータ!AF:AH,3,FALSE))</f>
        <v/>
      </c>
    </row>
    <row r="96" spans="2:44" ht="20.100000000000001" customHeight="1" x14ac:dyDescent="0.4">
      <c r="B96" s="5"/>
      <c r="C96" s="197" t="str">
        <f t="shared" si="2"/>
        <v/>
      </c>
      <c r="D96" s="198"/>
      <c r="E96" s="192"/>
      <c r="F96" s="192"/>
      <c r="G96" s="192"/>
      <c r="H96" s="192"/>
      <c r="I96" s="192"/>
      <c r="J96" s="192"/>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93"/>
      <c r="AH96" s="193"/>
      <c r="AI96" s="194"/>
      <c r="AL96" s="37" t="str">
        <f t="shared" si="0"/>
        <v/>
      </c>
      <c r="AM96" s="38" t="str">
        <f t="shared" si="1"/>
        <v/>
      </c>
      <c r="AN96" s="4" t="str">
        <f>IF($E96&lt;&gt;"",VLOOKUP($E96,マスターデータ!$L$3:$P$18,4,FALSE),"")</f>
        <v/>
      </c>
      <c r="AO96" s="4" t="str">
        <f>IF($E96&lt;&gt;"",VLOOKUP($E96,マスターデータ!$L$3:$P$18,5,FALSE),"")</f>
        <v/>
      </c>
      <c r="AQ96" s="4" t="str">
        <f>IF(COUNTIF(マスターデータ!AF:AF,実績報告!U96)=0,"",VLOOKUP(実績報告!U96,マスターデータ!AF:AH,2,FALSE)&amp;"×"&amp;実績報告!AG96)</f>
        <v/>
      </c>
      <c r="AR96" s="4" t="str">
        <f>IF(COUNTIF(マスターデータ!AF:AF,実績報告!U96)=0,"",VLOOKUP(実績報告!U96,マスターデータ!AF:AH,3,FALSE))</f>
        <v/>
      </c>
    </row>
    <row r="97" spans="1:44" ht="20.100000000000001" customHeight="1" x14ac:dyDescent="0.4">
      <c r="B97" s="5"/>
      <c r="C97" s="197" t="str">
        <f t="shared" si="2"/>
        <v/>
      </c>
      <c r="D97" s="198"/>
      <c r="E97" s="192"/>
      <c r="F97" s="192"/>
      <c r="G97" s="192"/>
      <c r="H97" s="192"/>
      <c r="I97" s="192"/>
      <c r="J97" s="192"/>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93"/>
      <c r="AH97" s="193"/>
      <c r="AI97" s="194"/>
      <c r="AL97" s="37" t="str">
        <f t="shared" si="0"/>
        <v/>
      </c>
      <c r="AM97" s="38" t="str">
        <f t="shared" si="1"/>
        <v/>
      </c>
      <c r="AN97" s="4" t="str">
        <f>IF($E97&lt;&gt;"",VLOOKUP($E97,マスターデータ!$L$3:$P$18,4,FALSE),"")</f>
        <v/>
      </c>
      <c r="AO97" s="4" t="str">
        <f>IF($E97&lt;&gt;"",VLOOKUP($E97,マスターデータ!$L$3:$P$18,5,FALSE),"")</f>
        <v/>
      </c>
      <c r="AQ97" s="4" t="str">
        <f>IF(COUNTIF(マスターデータ!AF:AF,実績報告!U97)=0,"",VLOOKUP(実績報告!U97,マスターデータ!AF:AH,2,FALSE)&amp;"×"&amp;実績報告!AG97)</f>
        <v/>
      </c>
      <c r="AR97" s="4" t="str">
        <f>IF(COUNTIF(マスターデータ!AF:AF,実績報告!U97)=0,"",VLOOKUP(実績報告!U97,マスターデータ!AF:AH,3,FALSE))</f>
        <v/>
      </c>
    </row>
    <row r="98" spans="1:44" ht="20.100000000000001" customHeight="1" x14ac:dyDescent="0.4">
      <c r="B98" s="5"/>
      <c r="C98" s="197" t="str">
        <f t="shared" si="2"/>
        <v/>
      </c>
      <c r="D98" s="198"/>
      <c r="E98" s="192"/>
      <c r="F98" s="192"/>
      <c r="G98" s="192"/>
      <c r="H98" s="192"/>
      <c r="I98" s="192"/>
      <c r="J98" s="192"/>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93"/>
      <c r="AH98" s="193"/>
      <c r="AI98" s="194"/>
      <c r="AL98" s="37" t="str">
        <f t="shared" si="0"/>
        <v/>
      </c>
      <c r="AM98" s="38" t="str">
        <f t="shared" si="1"/>
        <v/>
      </c>
      <c r="AN98" s="4" t="str">
        <f>IF($E98&lt;&gt;"",VLOOKUP($E98,マスターデータ!$L$3:$P$18,4,FALSE),"")</f>
        <v/>
      </c>
      <c r="AO98" s="4" t="str">
        <f>IF($E98&lt;&gt;"",VLOOKUP($E98,マスターデータ!$L$3:$P$18,5,FALSE),"")</f>
        <v/>
      </c>
      <c r="AQ98" s="4" t="str">
        <f>IF(COUNTIF(マスターデータ!AF:AF,実績報告!U98)=0,"",VLOOKUP(実績報告!U98,マスターデータ!AF:AH,2,FALSE)&amp;"×"&amp;実績報告!AG98)</f>
        <v/>
      </c>
      <c r="AR98" s="4" t="str">
        <f>IF(COUNTIF(マスターデータ!AF:AF,実績報告!U98)=0,"",VLOOKUP(実績報告!U98,マスターデータ!AF:AH,3,FALSE))</f>
        <v/>
      </c>
    </row>
    <row r="99" spans="1:44" ht="20.100000000000001" customHeight="1" x14ac:dyDescent="0.4">
      <c r="B99" s="5"/>
      <c r="C99" s="197" t="str">
        <f t="shared" si="2"/>
        <v/>
      </c>
      <c r="D99" s="198"/>
      <c r="E99" s="192"/>
      <c r="F99" s="192"/>
      <c r="G99" s="192"/>
      <c r="H99" s="192"/>
      <c r="I99" s="192"/>
      <c r="J99" s="192"/>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93"/>
      <c r="AH99" s="193"/>
      <c r="AI99" s="194"/>
      <c r="AL99" s="37" t="str">
        <f t="shared" si="0"/>
        <v/>
      </c>
      <c r="AM99" s="38" t="str">
        <f t="shared" si="1"/>
        <v/>
      </c>
      <c r="AN99" s="4" t="str">
        <f>IF($E99&lt;&gt;"",VLOOKUP($E99,マスターデータ!$L$3:$P$18,4,FALSE),"")</f>
        <v/>
      </c>
      <c r="AO99" s="4" t="str">
        <f>IF($E99&lt;&gt;"",VLOOKUP($E99,マスターデータ!$L$3:$P$18,5,FALSE),"")</f>
        <v/>
      </c>
      <c r="AQ99" s="4" t="str">
        <f>IF(COUNTIF(マスターデータ!AF:AF,実績報告!U99)=0,"",VLOOKUP(実績報告!U99,マスターデータ!AF:AH,2,FALSE)&amp;"×"&amp;実績報告!AG99)</f>
        <v/>
      </c>
      <c r="AR99" s="4" t="str">
        <f>IF(COUNTIF(マスターデータ!AF:AF,実績報告!U99)=0,"",VLOOKUP(実績報告!U99,マスターデータ!AF:AH,3,FALSE))</f>
        <v/>
      </c>
    </row>
    <row r="100" spans="1:44" ht="20.100000000000001" customHeight="1" x14ac:dyDescent="0.4">
      <c r="B100" s="5"/>
      <c r="C100" s="197" t="str">
        <f t="shared" si="2"/>
        <v/>
      </c>
      <c r="D100" s="198"/>
      <c r="E100" s="192"/>
      <c r="F100" s="192"/>
      <c r="G100" s="192"/>
      <c r="H100" s="192"/>
      <c r="I100" s="192"/>
      <c r="J100" s="192"/>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93"/>
      <c r="AH100" s="193"/>
      <c r="AI100" s="194"/>
      <c r="AL100" s="37" t="str">
        <f t="shared" si="0"/>
        <v/>
      </c>
      <c r="AM100" s="38" t="str">
        <f t="shared" si="1"/>
        <v/>
      </c>
      <c r="AN100" s="4" t="str">
        <f>IF($E100&lt;&gt;"",VLOOKUP($E100,マスターデータ!$L$3:$P$18,4,FALSE),"")</f>
        <v/>
      </c>
      <c r="AO100" s="4" t="str">
        <f>IF($E100&lt;&gt;"",VLOOKUP($E100,マスターデータ!$L$3:$P$18,5,FALSE),"")</f>
        <v/>
      </c>
      <c r="AQ100" s="4" t="str">
        <f>IF(COUNTIF(マスターデータ!AF:AF,実績報告!U100)=0,"",VLOOKUP(実績報告!U100,マスターデータ!AF:AH,2,FALSE)&amp;"×"&amp;実績報告!AG100)</f>
        <v/>
      </c>
      <c r="AR100" s="4" t="str">
        <f>IF(COUNTIF(マスターデータ!AF:AF,実績報告!U100)=0,"",VLOOKUP(実績報告!U100,マスターデータ!AF:AH,3,FALSE))</f>
        <v/>
      </c>
    </row>
    <row r="101" spans="1:44" ht="20.100000000000001" customHeight="1" x14ac:dyDescent="0.4">
      <c r="B101" s="5"/>
      <c r="C101" s="197" t="str">
        <f t="shared" si="2"/>
        <v/>
      </c>
      <c r="D101" s="198"/>
      <c r="E101" s="192"/>
      <c r="F101" s="192"/>
      <c r="G101" s="192"/>
      <c r="H101" s="192"/>
      <c r="I101" s="192"/>
      <c r="J101" s="192"/>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93"/>
      <c r="AH101" s="193"/>
      <c r="AI101" s="194"/>
      <c r="AL101" s="37" t="str">
        <f t="shared" si="0"/>
        <v/>
      </c>
      <c r="AM101" s="38" t="str">
        <f t="shared" si="1"/>
        <v/>
      </c>
      <c r="AN101" s="4" t="str">
        <f>IF($E101&lt;&gt;"",VLOOKUP($E101,マスターデータ!$L$3:$P$18,4,FALSE),"")</f>
        <v/>
      </c>
      <c r="AO101" s="4" t="str">
        <f>IF($E101&lt;&gt;"",VLOOKUP($E101,マスターデータ!$L$3:$P$18,5,FALSE),"")</f>
        <v/>
      </c>
      <c r="AQ101" s="4" t="str">
        <f>IF(COUNTIF(マスターデータ!AF:AF,実績報告!U101)=0,"",VLOOKUP(実績報告!U101,マスターデータ!AF:AH,2,FALSE)&amp;"×"&amp;実績報告!AG101)</f>
        <v/>
      </c>
      <c r="AR101" s="4" t="str">
        <f>IF(COUNTIF(マスターデータ!AF:AF,実績報告!U101)=0,"",VLOOKUP(実績報告!U101,マスターデータ!AF:AH,3,FALSE))</f>
        <v/>
      </c>
    </row>
    <row r="102" spans="1:44" ht="20.100000000000001" customHeight="1" x14ac:dyDescent="0.4">
      <c r="B102" s="5"/>
      <c r="C102" s="197" t="str">
        <f t="shared" ref="C102" si="3">IF(AND(C101&lt;&gt;"",E102&lt;&gt;""),C101+1,"")</f>
        <v/>
      </c>
      <c r="D102" s="198"/>
      <c r="E102" s="192"/>
      <c r="F102" s="192"/>
      <c r="G102" s="192"/>
      <c r="H102" s="192"/>
      <c r="I102" s="192"/>
      <c r="J102" s="192"/>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93"/>
      <c r="AH102" s="193"/>
      <c r="AI102" s="194"/>
      <c r="AL102" s="37" t="str">
        <f t="shared" ref="AL102" si="4">IF(OR(E102="",E102="その他"),"",IF(AND(AG102&lt;&gt;"",OR(AG102&lt;AN102,AG102&gt;AO102)),"!",""))</f>
        <v/>
      </c>
      <c r="AM102" s="38" t="str">
        <f t="shared" ref="AM102" si="5">IF(AL102="!","当該設置機器の数量は"&amp;AN102&amp;"〜"&amp;AO102&amp;"の間で入力して下さい。","")</f>
        <v/>
      </c>
      <c r="AN102" s="4" t="str">
        <f>IF($E102&lt;&gt;"",VLOOKUP($E102,マスターデータ!$L$3:$P$18,4,FALSE),"")</f>
        <v/>
      </c>
      <c r="AO102" s="4" t="str">
        <f>IF($E102&lt;&gt;"",VLOOKUP($E102,マスターデータ!$L$3:$P$18,5,FALSE),"")</f>
        <v/>
      </c>
      <c r="AQ102" s="4" t="str">
        <f>IF(COUNTIF(マスターデータ!AF:AF,実績報告!U102)=0,"",VLOOKUP(実績報告!U102,マスターデータ!AF:AH,2,FALSE)&amp;"×"&amp;実績報告!AG102)</f>
        <v/>
      </c>
      <c r="AR102" s="4" t="str">
        <f>IF(COUNTIF(マスターデータ!AF:AF,実績報告!U102)=0,"",VLOOKUP(実績報告!U102,マスターデータ!AF:AH,3,FALSE))</f>
        <v/>
      </c>
    </row>
    <row r="103" spans="1:44" ht="20.100000000000001" customHeight="1" x14ac:dyDescent="0.4">
      <c r="B103" s="5"/>
      <c r="C103" s="197" t="str">
        <f t="shared" ref="C103" si="6">IF(AND(C102&lt;&gt;"",E103&lt;&gt;""),C102+1,"")</f>
        <v/>
      </c>
      <c r="D103" s="198"/>
      <c r="E103" s="192"/>
      <c r="F103" s="192"/>
      <c r="G103" s="192"/>
      <c r="H103" s="192"/>
      <c r="I103" s="192"/>
      <c r="J103" s="192"/>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93"/>
      <c r="AH103" s="193"/>
      <c r="AI103" s="194"/>
      <c r="AL103" s="37" t="str">
        <f t="shared" ref="AL103" si="7">IF(OR(E103="",E103="その他"),"",IF(AND(AG103&lt;&gt;"",OR(AG103&lt;AN103,AG103&gt;AO103)),"!",""))</f>
        <v/>
      </c>
      <c r="AM103" s="38" t="str">
        <f t="shared" ref="AM103" si="8">IF(AL103="!","当該設置機器の数量は"&amp;AN103&amp;"〜"&amp;AO103&amp;"の間で入力して下さい。","")</f>
        <v/>
      </c>
      <c r="AN103" s="4" t="str">
        <f>IF($E103&lt;&gt;"",VLOOKUP($E103,マスターデータ!$L$3:$P$18,4,FALSE),"")</f>
        <v/>
      </c>
      <c r="AO103" s="4" t="str">
        <f>IF($E103&lt;&gt;"",VLOOKUP($E103,マスターデータ!$L$3:$P$18,5,FALSE),"")</f>
        <v/>
      </c>
      <c r="AQ103" s="4" t="str">
        <f>IF(COUNTIF(マスターデータ!AF:AF,実績報告!U103)=0,"",VLOOKUP(実績報告!U103,マスターデータ!AF:AH,2,FALSE)&amp;"×"&amp;実績報告!AG103)</f>
        <v/>
      </c>
      <c r="AR103" s="4" t="str">
        <f>IF(COUNTIF(マスターデータ!AF:AF,実績報告!U103)=0,"",VLOOKUP(実績報告!U103,マスターデータ!AF:AH,3,FALSE))</f>
        <v/>
      </c>
    </row>
    <row r="104" spans="1:44" ht="20.100000000000001" customHeight="1" x14ac:dyDescent="0.4">
      <c r="B104" s="5"/>
      <c r="C104" s="259" t="str">
        <f>IF(AND(C101&lt;&gt;"",E104&lt;&gt;""),C103+1,"")</f>
        <v/>
      </c>
      <c r="D104" s="260"/>
      <c r="E104" s="233"/>
      <c r="F104" s="233"/>
      <c r="G104" s="233"/>
      <c r="H104" s="233"/>
      <c r="I104" s="233"/>
      <c r="J104" s="233"/>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355"/>
      <c r="AH104" s="355"/>
      <c r="AI104" s="356"/>
      <c r="AL104" s="37" t="str">
        <f t="shared" si="0"/>
        <v/>
      </c>
      <c r="AM104" s="38" t="str">
        <f t="shared" si="1"/>
        <v/>
      </c>
      <c r="AN104" s="4" t="str">
        <f>IF($E104&lt;&gt;"",VLOOKUP($E104,マスターデータ!$L$3:$P$18,4,FALSE),"")</f>
        <v/>
      </c>
      <c r="AO104" s="4" t="str">
        <f>IF($E104&lt;&gt;"",VLOOKUP($E104,マスターデータ!$L$3:$P$18,5,FALSE),"")</f>
        <v/>
      </c>
      <c r="AQ104" s="4" t="str">
        <f>IF(COUNTIF(マスターデータ!AF:AF,実績報告!U104)=0,"",VLOOKUP(実績報告!U104,マスターデータ!AF:AH,2,FALSE)&amp;"×"&amp;実績報告!AG104)</f>
        <v/>
      </c>
      <c r="AR104" s="4" t="str">
        <f>IF(COUNTIF(マスターデータ!AF:AF,実績報告!U104)=0,"",VLOOKUP(実績報告!U104,マスターデータ!AF:AH,3,FALSE))</f>
        <v/>
      </c>
    </row>
    <row r="105" spans="1:44" ht="14.1" customHeight="1" x14ac:dyDescent="0.4">
      <c r="AL105" s="37"/>
      <c r="AM105" s="38"/>
    </row>
    <row r="106" spans="1:44" ht="14.1" customHeight="1" x14ac:dyDescent="0.4">
      <c r="A106" s="10"/>
      <c r="B106" s="238" t="s">
        <v>188</v>
      </c>
      <c r="C106" s="238"/>
      <c r="D106" s="238"/>
      <c r="E106" s="238"/>
      <c r="F106" s="238" t="str">
        <f>IF(AND($I$1&lt;&gt;"",$M$1&lt;&gt;""),"【"&amp;$I$1&amp;"・"&amp;$M$1&amp;"】","")</f>
        <v/>
      </c>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9" t="s">
        <v>191</v>
      </c>
      <c r="AJ106" s="239"/>
      <c r="AL106" s="37"/>
      <c r="AM106" s="38"/>
    </row>
    <row r="107" spans="1:44" ht="14.1" customHeight="1" x14ac:dyDescent="0.4">
      <c r="AL107" s="37"/>
      <c r="AM107" s="38"/>
    </row>
    <row r="108" spans="1:44" ht="14.1" customHeight="1" x14ac:dyDescent="0.4">
      <c r="B108" s="204" t="s">
        <v>122</v>
      </c>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L108" s="37"/>
      <c r="AM108" s="38"/>
    </row>
    <row r="109" spans="1:44" ht="14.1" customHeight="1" x14ac:dyDescent="0.4">
      <c r="AL109" s="37"/>
      <c r="AM109" s="38"/>
    </row>
    <row r="110" spans="1:44" ht="14.1" customHeight="1" x14ac:dyDescent="0.4">
      <c r="C110" s="56" t="s">
        <v>101</v>
      </c>
      <c r="D110" s="288" t="s">
        <v>99</v>
      </c>
      <c r="E110" s="289"/>
      <c r="F110" s="289"/>
      <c r="G110" s="289"/>
      <c r="H110" s="289"/>
      <c r="I110" s="289"/>
      <c r="J110" s="289"/>
      <c r="K110" s="290"/>
      <c r="L110" s="291"/>
      <c r="M110" s="291"/>
      <c r="N110" s="291"/>
      <c r="O110" s="292"/>
      <c r="P110" s="293" t="s">
        <v>100</v>
      </c>
      <c r="Q110" s="294"/>
      <c r="R110" s="294"/>
      <c r="S110" s="294"/>
      <c r="T110" s="294"/>
      <c r="U110" s="294"/>
      <c r="V110" s="294"/>
      <c r="W110" s="294"/>
      <c r="X110" s="294"/>
      <c r="Y110" s="294"/>
      <c r="Z110" s="294"/>
      <c r="AA110" s="294"/>
      <c r="AB110" s="294"/>
      <c r="AC110" s="294"/>
      <c r="AD110" s="294"/>
      <c r="AE110" s="294"/>
      <c r="AF110" s="294"/>
      <c r="AG110" s="294"/>
      <c r="AH110" s="294"/>
      <c r="AI110" s="295"/>
      <c r="AL110" s="37" t="str">
        <f>IF(K110="","?","")</f>
        <v>?</v>
      </c>
      <c r="AM110" s="38" t="str">
        <f>IF(AL110="?","補助事業者は中小企業ですか？","")</f>
        <v>補助事業者は中小企業ですか？</v>
      </c>
    </row>
    <row r="111" spans="1:44" ht="14.1" customHeight="1" x14ac:dyDescent="0.4">
      <c r="C111" s="9"/>
      <c r="D111" s="17"/>
      <c r="E111" s="17"/>
      <c r="F111" s="17"/>
      <c r="G111" s="17"/>
      <c r="H111" s="17"/>
      <c r="I111" s="17"/>
      <c r="J111" s="17"/>
      <c r="K111" s="22"/>
      <c r="L111" s="22"/>
      <c r="M111" s="22"/>
      <c r="N111" s="24"/>
      <c r="O111" s="24"/>
      <c r="P111" s="24"/>
      <c r="Q111" s="24"/>
      <c r="R111" s="24"/>
      <c r="S111" s="24"/>
      <c r="T111" s="24"/>
      <c r="U111" s="24"/>
      <c r="V111" s="24"/>
      <c r="W111" s="24"/>
      <c r="X111" s="24"/>
      <c r="Y111" s="24"/>
      <c r="Z111" s="24"/>
      <c r="AA111" s="24"/>
      <c r="AB111" s="24"/>
      <c r="AC111" s="24"/>
      <c r="AD111" s="24"/>
      <c r="AE111" s="24"/>
      <c r="AF111" s="24"/>
      <c r="AG111" s="24"/>
      <c r="AH111" s="24"/>
      <c r="AI111" s="24"/>
      <c r="AL111" s="37"/>
      <c r="AM111" s="38"/>
    </row>
    <row r="112" spans="1:44" ht="14.1" customHeight="1" x14ac:dyDescent="0.4">
      <c r="C112" s="51" t="s">
        <v>123</v>
      </c>
      <c r="D112" s="57" t="s">
        <v>121</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8"/>
      <c r="AL112" s="37"/>
      <c r="AM112" s="38"/>
    </row>
    <row r="113" spans="2:39" ht="14.1" customHeight="1" x14ac:dyDescent="0.4">
      <c r="C113" s="59"/>
      <c r="D113" s="287" t="s">
        <v>119</v>
      </c>
      <c r="E113" s="287"/>
      <c r="F113" s="287"/>
      <c r="G113" s="287"/>
      <c r="H113" s="287"/>
      <c r="I113" s="287"/>
      <c r="J113" s="287"/>
      <c r="K113" s="300" t="s">
        <v>110</v>
      </c>
      <c r="L113" s="300"/>
      <c r="M113" s="300"/>
      <c r="N113" s="300"/>
      <c r="O113" s="300"/>
      <c r="P113" s="300"/>
      <c r="Q113" s="300"/>
      <c r="R113" s="300" t="s">
        <v>112</v>
      </c>
      <c r="S113" s="300"/>
      <c r="T113" s="300"/>
      <c r="U113" s="300"/>
      <c r="V113" s="300"/>
      <c r="W113" s="300"/>
      <c r="X113" s="300"/>
      <c r="Y113" s="304" t="s">
        <v>114</v>
      </c>
      <c r="Z113" s="304"/>
      <c r="AA113" s="304"/>
      <c r="AB113" s="304"/>
      <c r="AC113" s="300" t="s">
        <v>113</v>
      </c>
      <c r="AD113" s="300"/>
      <c r="AE113" s="300"/>
      <c r="AF113" s="300"/>
      <c r="AG113" s="300"/>
      <c r="AH113" s="300"/>
      <c r="AI113" s="301"/>
      <c r="AL113" s="37"/>
      <c r="AM113" s="38"/>
    </row>
    <row r="114" spans="2:39" ht="14.1" customHeight="1" x14ac:dyDescent="0.4">
      <c r="C114" s="59"/>
      <c r="D114" s="287"/>
      <c r="E114" s="287"/>
      <c r="F114" s="287"/>
      <c r="G114" s="287"/>
      <c r="H114" s="287"/>
      <c r="I114" s="287"/>
      <c r="J114" s="287"/>
      <c r="K114" s="302" t="s">
        <v>111</v>
      </c>
      <c r="L114" s="302"/>
      <c r="M114" s="302"/>
      <c r="N114" s="302"/>
      <c r="O114" s="302"/>
      <c r="P114" s="302"/>
      <c r="Q114" s="302"/>
      <c r="R114" s="302" t="s">
        <v>111</v>
      </c>
      <c r="S114" s="302"/>
      <c r="T114" s="302"/>
      <c r="U114" s="302"/>
      <c r="V114" s="302"/>
      <c r="W114" s="302"/>
      <c r="X114" s="302"/>
      <c r="Y114" s="304"/>
      <c r="Z114" s="304"/>
      <c r="AA114" s="304"/>
      <c r="AB114" s="304"/>
      <c r="AC114" s="302" t="s">
        <v>111</v>
      </c>
      <c r="AD114" s="302"/>
      <c r="AE114" s="302"/>
      <c r="AF114" s="302"/>
      <c r="AG114" s="302"/>
      <c r="AH114" s="302"/>
      <c r="AI114" s="303"/>
      <c r="AL114" s="37"/>
      <c r="AM114" s="38"/>
    </row>
    <row r="115" spans="2:39" ht="29.1" customHeight="1" x14ac:dyDescent="0.15">
      <c r="C115" s="59"/>
      <c r="D115" s="296" t="s">
        <v>98</v>
      </c>
      <c r="E115" s="297"/>
      <c r="F115" s="402" t="s">
        <v>117</v>
      </c>
      <c r="G115" s="402"/>
      <c r="H115" s="402"/>
      <c r="I115" s="402"/>
      <c r="J115" s="403"/>
      <c r="K115" s="298"/>
      <c r="L115" s="299"/>
      <c r="M115" s="299"/>
      <c r="N115" s="299"/>
      <c r="O115" s="299"/>
      <c r="P115" s="299"/>
      <c r="Q115" s="66" t="s">
        <v>203</v>
      </c>
      <c r="R115" s="298"/>
      <c r="S115" s="299"/>
      <c r="T115" s="299"/>
      <c r="U115" s="299"/>
      <c r="V115" s="299"/>
      <c r="W115" s="299"/>
      <c r="X115" s="66" t="s">
        <v>203</v>
      </c>
      <c r="Y115" s="399"/>
      <c r="Z115" s="399"/>
      <c r="AA115" s="399"/>
      <c r="AB115" s="399"/>
      <c r="AC115" s="399"/>
      <c r="AD115" s="399"/>
      <c r="AE115" s="399"/>
      <c r="AF115" s="399"/>
      <c r="AG115" s="399"/>
      <c r="AH115" s="399"/>
      <c r="AI115" s="405"/>
      <c r="AJ115" s="3"/>
      <c r="AL115" s="37" t="str">
        <f>IF(AND(R115&lt;&gt;"",LEN(R115)&gt;9),"!","")</f>
        <v/>
      </c>
      <c r="AM115" s="38" t="str">
        <f>IF(AL115="!","金額は９桁以内で入力して下さい。","")</f>
        <v/>
      </c>
    </row>
    <row r="116" spans="2:39" ht="29.1" customHeight="1" thickBot="1" x14ac:dyDescent="0.2">
      <c r="C116" s="59"/>
      <c r="D116" s="296" t="s">
        <v>109</v>
      </c>
      <c r="E116" s="297"/>
      <c r="F116" s="402" t="s">
        <v>118</v>
      </c>
      <c r="G116" s="402"/>
      <c r="H116" s="402"/>
      <c r="I116" s="402"/>
      <c r="J116" s="403"/>
      <c r="K116" s="298"/>
      <c r="L116" s="299"/>
      <c r="M116" s="299"/>
      <c r="N116" s="299"/>
      <c r="O116" s="299"/>
      <c r="P116" s="299"/>
      <c r="Q116" s="66" t="s">
        <v>203</v>
      </c>
      <c r="R116" s="298"/>
      <c r="S116" s="299"/>
      <c r="T116" s="299"/>
      <c r="U116" s="299"/>
      <c r="V116" s="299"/>
      <c r="W116" s="299"/>
      <c r="X116" s="66" t="s">
        <v>203</v>
      </c>
      <c r="Y116" s="399"/>
      <c r="Z116" s="399"/>
      <c r="AA116" s="399"/>
      <c r="AB116" s="399"/>
      <c r="AC116" s="406"/>
      <c r="AD116" s="406"/>
      <c r="AE116" s="406"/>
      <c r="AF116" s="406"/>
      <c r="AG116" s="406"/>
      <c r="AH116" s="406"/>
      <c r="AI116" s="407"/>
      <c r="AJ116" s="3"/>
      <c r="AL116" s="37" t="str">
        <f>IF(AND(R116&lt;&gt;"",LEN(R116)&gt;9),"!","")</f>
        <v/>
      </c>
      <c r="AM116" s="38" t="str">
        <f>IF(AL116="!","金額は９桁以内で入力して下さい。","")</f>
        <v/>
      </c>
    </row>
    <row r="117" spans="2:39" ht="29.1" customHeight="1" thickBot="1" x14ac:dyDescent="0.2">
      <c r="C117" s="60"/>
      <c r="D117" s="305" t="s">
        <v>120</v>
      </c>
      <c r="E117" s="305"/>
      <c r="F117" s="305"/>
      <c r="G117" s="305"/>
      <c r="H117" s="305"/>
      <c r="I117" s="305"/>
      <c r="J117" s="305"/>
      <c r="K117" s="395" t="str">
        <f>IF(OR(K115&lt;&gt;"",K116&lt;&gt;""),SUM(K115:P116),"")</f>
        <v/>
      </c>
      <c r="L117" s="396"/>
      <c r="M117" s="396"/>
      <c r="N117" s="396"/>
      <c r="O117" s="396"/>
      <c r="P117" s="396"/>
      <c r="Q117" s="61" t="s">
        <v>203</v>
      </c>
      <c r="R117" s="395" t="str">
        <f>IF(OR(R115&lt;&gt;"",R116&lt;&gt;""),SUM(R115:W116),"")</f>
        <v/>
      </c>
      <c r="S117" s="396"/>
      <c r="T117" s="396"/>
      <c r="U117" s="396"/>
      <c r="V117" s="396"/>
      <c r="W117" s="396"/>
      <c r="X117" s="61" t="s">
        <v>203</v>
      </c>
      <c r="Y117" s="400" t="str">
        <f>IF(K110&lt;&gt;"",IF(K110="はい","2/3","1/2"),"")</f>
        <v/>
      </c>
      <c r="Z117" s="400"/>
      <c r="AA117" s="400"/>
      <c r="AB117" s="401"/>
      <c r="AC117" s="397" t="str">
        <f>IF(OR(K110="",R117="",Y117="",R117&gt;K117),"",IF(K110="はい",MIN(ROUNDDOWN((R117*2)/3,0),100000000),MIN(ROUNDDOWN(R117/2,0),100000000)))</f>
        <v/>
      </c>
      <c r="AD117" s="398"/>
      <c r="AE117" s="398"/>
      <c r="AF117" s="398"/>
      <c r="AG117" s="398"/>
      <c r="AH117" s="398"/>
      <c r="AI117" s="47" t="s">
        <v>203</v>
      </c>
      <c r="AJ117" s="3"/>
      <c r="AL117" s="41" t="str">
        <f>IF(AND(R117&lt;&gt;"",R117&gt;K117),"!","")</f>
        <v/>
      </c>
      <c r="AM117" s="38" t="str">
        <f>IF(AL117="!","補助対象経費が上限を超えています","")</f>
        <v/>
      </c>
    </row>
    <row r="118" spans="2:39" ht="14.1" customHeight="1" x14ac:dyDescent="0.4">
      <c r="C118" s="14"/>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5"/>
      <c r="AD118" s="5"/>
      <c r="AE118" s="5"/>
      <c r="AF118" s="5"/>
      <c r="AG118" s="5"/>
      <c r="AH118" s="5"/>
      <c r="AI118" s="5"/>
      <c r="AJ118" s="3"/>
      <c r="AL118" s="37"/>
      <c r="AM118" s="38"/>
    </row>
    <row r="119" spans="2:39" ht="14.1" customHeight="1" x14ac:dyDescent="0.4">
      <c r="C119" s="16"/>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5"/>
      <c r="AD119" s="5"/>
      <c r="AE119" s="5"/>
      <c r="AF119" s="5"/>
      <c r="AG119" s="5"/>
      <c r="AH119" s="5"/>
      <c r="AI119" s="5"/>
      <c r="AJ119" s="3"/>
      <c r="AL119" s="37"/>
      <c r="AM119" s="38"/>
    </row>
    <row r="120" spans="2:39" ht="14.1" customHeight="1" x14ac:dyDescent="0.4">
      <c r="B120" s="204" t="s">
        <v>199</v>
      </c>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L120" s="37"/>
      <c r="AM120" s="38"/>
    </row>
    <row r="121" spans="2:39" ht="14.1" customHeight="1" x14ac:dyDescent="0.4">
      <c r="C121" s="14"/>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15"/>
      <c r="AD121" s="15"/>
      <c r="AE121" s="15"/>
      <c r="AF121" s="15"/>
      <c r="AG121" s="15"/>
      <c r="AH121" s="15"/>
      <c r="AI121" s="15"/>
      <c r="AJ121" s="3"/>
      <c r="AL121" s="37"/>
      <c r="AM121" s="38"/>
    </row>
    <row r="122" spans="2:39" ht="14.1" customHeight="1" x14ac:dyDescent="0.4">
      <c r="C122" s="56" t="s">
        <v>124</v>
      </c>
      <c r="D122" s="374" t="s">
        <v>181</v>
      </c>
      <c r="E122" s="374"/>
      <c r="F122" s="374"/>
      <c r="G122" s="374"/>
      <c r="H122" s="374"/>
      <c r="I122" s="374"/>
      <c r="J122" s="288"/>
      <c r="K122" s="393" t="s">
        <v>116</v>
      </c>
      <c r="L122" s="394"/>
      <c r="M122" s="333"/>
      <c r="N122" s="334"/>
      <c r="O122" s="62" t="s">
        <v>115</v>
      </c>
      <c r="P122" s="333"/>
      <c r="Q122" s="334"/>
      <c r="R122" s="62" t="s">
        <v>126</v>
      </c>
      <c r="S122" s="333"/>
      <c r="T122" s="334"/>
      <c r="U122" s="62" t="s">
        <v>127</v>
      </c>
      <c r="V122" s="394"/>
      <c r="W122" s="394"/>
      <c r="X122" s="394"/>
      <c r="Y122" s="394"/>
      <c r="Z122" s="394"/>
      <c r="AA122" s="394"/>
      <c r="AB122" s="394"/>
      <c r="AC122" s="394"/>
      <c r="AD122" s="394"/>
      <c r="AE122" s="394"/>
      <c r="AF122" s="394"/>
      <c r="AG122" s="394"/>
      <c r="AH122" s="394"/>
      <c r="AI122" s="404"/>
      <c r="AJ122" s="3"/>
      <c r="AL122" s="37" t="str">
        <f>IF(AND(M122&lt;&gt;"",P122&lt;&gt;"",S122&lt;&gt;""),IF(ISERROR(DAY(M122+2018&amp;"/"&amp;P122&amp;"/"&amp;S122)),"!",""),"?")</f>
        <v>?</v>
      </c>
      <c r="AM122" s="38" t="str">
        <f>IF(AL122="?","事業開始日を入力して下さい。",IF(AL122="!","事業開始日を正しく入力して下さい。",""))</f>
        <v>事業開始日を入力して下さい。</v>
      </c>
    </row>
    <row r="123" spans="2:39" ht="14.1" customHeight="1" x14ac:dyDescent="0.4">
      <c r="C123" s="56" t="s">
        <v>125</v>
      </c>
      <c r="D123" s="374" t="s">
        <v>182</v>
      </c>
      <c r="E123" s="374"/>
      <c r="F123" s="374"/>
      <c r="G123" s="374"/>
      <c r="H123" s="374"/>
      <c r="I123" s="374"/>
      <c r="J123" s="374"/>
      <c r="K123" s="393" t="s">
        <v>116</v>
      </c>
      <c r="L123" s="394"/>
      <c r="M123" s="333"/>
      <c r="N123" s="334"/>
      <c r="O123" s="62" t="s">
        <v>115</v>
      </c>
      <c r="P123" s="333"/>
      <c r="Q123" s="334"/>
      <c r="R123" s="62" t="s">
        <v>126</v>
      </c>
      <c r="S123" s="333"/>
      <c r="T123" s="334"/>
      <c r="U123" s="62" t="s">
        <v>127</v>
      </c>
      <c r="V123" s="394"/>
      <c r="W123" s="394"/>
      <c r="X123" s="394"/>
      <c r="Y123" s="394"/>
      <c r="Z123" s="394"/>
      <c r="AA123" s="394"/>
      <c r="AB123" s="394"/>
      <c r="AC123" s="394"/>
      <c r="AD123" s="394"/>
      <c r="AE123" s="394"/>
      <c r="AF123" s="394"/>
      <c r="AG123" s="394"/>
      <c r="AH123" s="394"/>
      <c r="AI123" s="404"/>
      <c r="AJ123" s="3"/>
      <c r="AL123" s="37" t="str">
        <f>IF(AND(M123&lt;&gt;"",P123&lt;&gt;"",S123&lt;&gt;""),IF(ISERROR(DAY(M123+2018&amp;"/"&amp;P123&amp;"/"&amp;S123)),"!",""),"?")</f>
        <v>?</v>
      </c>
      <c r="AM123" s="38" t="str">
        <f>IF(AL123="?","事業完了日を入力して下さい。",IF(AL123="!","事業完了日を正しく入力して下さい。",""))</f>
        <v>事業完了日を入力して下さい。</v>
      </c>
    </row>
    <row r="124" spans="2:39" ht="14.1" customHeight="1" x14ac:dyDescent="0.4">
      <c r="B124" s="258" t="s">
        <v>251</v>
      </c>
      <c r="C124" s="258"/>
      <c r="D124" s="256" t="s">
        <v>304</v>
      </c>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L124" s="37"/>
      <c r="AM124" s="38"/>
    </row>
    <row r="125" spans="2:39" ht="14.1" customHeight="1" x14ac:dyDescent="0.4">
      <c r="C125" s="20"/>
      <c r="D125" s="257"/>
      <c r="E125" s="257"/>
      <c r="F125" s="257"/>
      <c r="G125" s="257"/>
      <c r="H125" s="257"/>
      <c r="I125" s="257"/>
      <c r="J125" s="257"/>
      <c r="K125" s="257"/>
      <c r="L125" s="257"/>
      <c r="M125" s="257"/>
      <c r="N125" s="257"/>
      <c r="O125" s="257"/>
      <c r="P125" s="257"/>
      <c r="Q125" s="257"/>
      <c r="R125" s="257"/>
      <c r="S125" s="257"/>
      <c r="T125" s="257"/>
      <c r="U125" s="257"/>
      <c r="V125" s="257"/>
      <c r="W125" s="257"/>
      <c r="X125" s="257"/>
      <c r="Y125" s="257"/>
      <c r="Z125" s="257"/>
      <c r="AA125" s="257"/>
      <c r="AB125" s="257"/>
      <c r="AC125" s="257"/>
      <c r="AD125" s="257"/>
      <c r="AE125" s="257"/>
      <c r="AF125" s="257"/>
      <c r="AG125" s="257"/>
      <c r="AH125" s="257"/>
      <c r="AI125" s="257"/>
      <c r="AL125" s="37"/>
      <c r="AM125" s="38"/>
    </row>
    <row r="126" spans="2:39" ht="14.1" customHeight="1" x14ac:dyDescent="0.4">
      <c r="B126" s="286" t="s">
        <v>250</v>
      </c>
      <c r="C126" s="286"/>
      <c r="D126" s="257" t="s">
        <v>457</v>
      </c>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L126" s="37"/>
      <c r="AM126" s="38"/>
    </row>
    <row r="127" spans="2:39" ht="14.1" customHeight="1" x14ac:dyDescent="0.4">
      <c r="C127" s="20"/>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L127" s="37"/>
      <c r="AM127" s="38"/>
    </row>
    <row r="128" spans="2:39" ht="14.1" customHeight="1" x14ac:dyDescent="0.4">
      <c r="C128" s="20"/>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L128" s="37"/>
      <c r="AM128" s="38"/>
    </row>
    <row r="129" spans="2:42" ht="14.1" customHeight="1" x14ac:dyDescent="0.4">
      <c r="C129" s="20"/>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L129" s="37"/>
      <c r="AM129" s="38"/>
    </row>
    <row r="130" spans="2:42" ht="14.1" customHeight="1" x14ac:dyDescent="0.4">
      <c r="C130" s="20"/>
      <c r="D130" s="257"/>
      <c r="E130" s="257"/>
      <c r="F130" s="257"/>
      <c r="G130" s="257"/>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L130" s="37"/>
      <c r="AM130" s="38"/>
    </row>
    <row r="131" spans="2:42" ht="14.1" customHeight="1" x14ac:dyDescent="0.4">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L131" s="37"/>
      <c r="AM131" s="38"/>
    </row>
    <row r="132" spans="2:42" ht="14.1" customHeight="1" x14ac:dyDescent="0.4">
      <c r="B132" s="204" t="s">
        <v>192</v>
      </c>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L132" s="37"/>
      <c r="AM132" s="38"/>
    </row>
    <row r="133" spans="2:42" ht="14.1" customHeight="1" x14ac:dyDescent="0.4">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L133" s="37"/>
      <c r="AM133" s="38"/>
    </row>
    <row r="134" spans="2:42" ht="20.100000000000001" customHeight="1" x14ac:dyDescent="0.4">
      <c r="C134" s="63" t="s">
        <v>101</v>
      </c>
      <c r="D134" s="268" t="s">
        <v>183</v>
      </c>
      <c r="E134" s="269"/>
      <c r="F134" s="269"/>
      <c r="G134" s="269"/>
      <c r="H134" s="269"/>
      <c r="I134" s="269"/>
      <c r="J134" s="269"/>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7"/>
      <c r="AL134" s="39" t="str">
        <f>IF(K134="","?",IF(LEN(K134)&gt;30,"!",""))</f>
        <v>?</v>
      </c>
      <c r="AM134" s="38" t="str">
        <f>IF(AL134="?","金融機関の名称を入力して下さい。",IF(AL134="!","金融機関の名称は３０文字以内で入力して下さい。",""))</f>
        <v>金融機関の名称を入力して下さい。</v>
      </c>
      <c r="AP134" s="32"/>
    </row>
    <row r="135" spans="2:42" ht="20.100000000000001" customHeight="1" x14ac:dyDescent="0.4">
      <c r="C135" s="64" t="s">
        <v>123</v>
      </c>
      <c r="D135" s="270" t="s">
        <v>184</v>
      </c>
      <c r="E135" s="271"/>
      <c r="F135" s="271"/>
      <c r="G135" s="271"/>
      <c r="H135" s="271"/>
      <c r="I135" s="271"/>
      <c r="J135" s="271"/>
      <c r="K135" s="272"/>
      <c r="L135" s="273"/>
      <c r="M135" s="273"/>
      <c r="N135" s="273"/>
      <c r="O135" s="273"/>
      <c r="P135" s="273"/>
      <c r="Q135" s="273"/>
      <c r="R135" s="273"/>
      <c r="S135" s="273"/>
      <c r="T135" s="273"/>
      <c r="U135" s="273"/>
      <c r="V135" s="273"/>
      <c r="W135" s="273"/>
      <c r="X135" s="273"/>
      <c r="Y135" s="273"/>
      <c r="Z135" s="273"/>
      <c r="AA135" s="273"/>
      <c r="AB135" s="273"/>
      <c r="AC135" s="273"/>
      <c r="AD135" s="273"/>
      <c r="AE135" s="273"/>
      <c r="AF135" s="273"/>
      <c r="AG135" s="273"/>
      <c r="AH135" s="273"/>
      <c r="AI135" s="274"/>
      <c r="AL135" s="39" t="str">
        <f>IF(K135="","?",IF(LEN(K135)&gt;30,"!",""))</f>
        <v>?</v>
      </c>
      <c r="AM135" s="38" t="str">
        <f>IF(AL135="?","金融機関の支店名を入力して下さい。",IF(AL135="!","金融機関の支店名は３０文字以内で入力して下さい。",""))</f>
        <v>金融機関の支店名を入力して下さい。</v>
      </c>
      <c r="AP135" s="32"/>
    </row>
    <row r="136" spans="2:42" ht="20.100000000000001" customHeight="1" x14ac:dyDescent="0.4">
      <c r="C136" s="64" t="s">
        <v>124</v>
      </c>
      <c r="D136" s="270" t="s">
        <v>185</v>
      </c>
      <c r="E136" s="271"/>
      <c r="F136" s="271"/>
      <c r="G136" s="271"/>
      <c r="H136" s="271"/>
      <c r="I136" s="271"/>
      <c r="J136" s="271"/>
      <c r="K136" s="278"/>
      <c r="L136" s="279"/>
      <c r="M136" s="279"/>
      <c r="N136" s="279"/>
      <c r="O136" s="279"/>
      <c r="P136" s="280"/>
      <c r="Q136" s="281"/>
      <c r="R136" s="282"/>
      <c r="S136" s="282"/>
      <c r="T136" s="282"/>
      <c r="U136" s="282"/>
      <c r="V136" s="282"/>
      <c r="W136" s="282"/>
      <c r="X136" s="282"/>
      <c r="Y136" s="282"/>
      <c r="Z136" s="282"/>
      <c r="AA136" s="282"/>
      <c r="AB136" s="282"/>
      <c r="AC136" s="282"/>
      <c r="AD136" s="282"/>
      <c r="AE136" s="282"/>
      <c r="AF136" s="282"/>
      <c r="AG136" s="282"/>
      <c r="AH136" s="282"/>
      <c r="AI136" s="283"/>
      <c r="AL136" s="42" t="str">
        <f>IF(K136="","?","")</f>
        <v>?</v>
      </c>
      <c r="AM136" s="38" t="str">
        <f>IF(AL136="?","預金種別を選択して下さい。","")</f>
        <v>預金種別を選択して下さい。</v>
      </c>
      <c r="AP136" s="32"/>
    </row>
    <row r="137" spans="2:42" ht="20.100000000000001" customHeight="1" x14ac:dyDescent="0.4">
      <c r="C137" s="64" t="s">
        <v>125</v>
      </c>
      <c r="D137" s="270" t="s">
        <v>193</v>
      </c>
      <c r="E137" s="271"/>
      <c r="F137" s="271"/>
      <c r="G137" s="271"/>
      <c r="H137" s="271"/>
      <c r="I137" s="271"/>
      <c r="J137" s="271"/>
      <c r="K137" s="275"/>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7"/>
      <c r="AL137" s="42" t="str">
        <f>IF(K137="","?",IF(AND(ISNUMBER(K137),LEN(K137)&lt;8),"","!"))</f>
        <v>?</v>
      </c>
      <c r="AM137" s="38" t="str">
        <f>IF(AL137="","",IF(AL137="?","口座番号を入力して下さい。",IF(AL137="!","口座番号を正しく入力して下さい。","")))</f>
        <v>口座番号を入力して下さい。</v>
      </c>
      <c r="AP137" s="32"/>
    </row>
    <row r="138" spans="2:42" ht="20.100000000000001" customHeight="1" x14ac:dyDescent="0.4">
      <c r="C138" s="64" t="s">
        <v>128</v>
      </c>
      <c r="D138" s="270" t="s">
        <v>186</v>
      </c>
      <c r="E138" s="271"/>
      <c r="F138" s="271"/>
      <c r="G138" s="271"/>
      <c r="H138" s="271"/>
      <c r="I138" s="271"/>
      <c r="J138" s="271"/>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5"/>
      <c r="AL138" s="39" t="str">
        <f>IF(K138="","?",IF(LEN(K138)&gt;60,"!",""))</f>
        <v>?</v>
      </c>
      <c r="AM138" s="38" t="str">
        <f>IF(AL138="","",IF(AL138="?","口座名義をカナで入力して下さい。",IF(K138="!","口座名義のカナは６０文字以内で入力して下さい。","")))</f>
        <v>口座名義をカナで入力して下さい。</v>
      </c>
      <c r="AP138" s="32"/>
    </row>
    <row r="139" spans="2:42" ht="20.100000000000001" customHeight="1" x14ac:dyDescent="0.4">
      <c r="C139" s="65" t="s">
        <v>108</v>
      </c>
      <c r="D139" s="262" t="s">
        <v>187</v>
      </c>
      <c r="E139" s="263"/>
      <c r="F139" s="263"/>
      <c r="G139" s="263"/>
      <c r="H139" s="263"/>
      <c r="I139" s="263"/>
      <c r="J139" s="263"/>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5"/>
      <c r="AL139" s="39" t="str">
        <f>IF(K139="","?",IF(LEN(K139)&gt;30,"!",""))</f>
        <v>?</v>
      </c>
      <c r="AM139" s="38" t="str">
        <f>IF(AL139="","",IF(AL139="?","口座名義を漢字で入力して下さい。",IF(K139="!","口座名義の漢字は３０文字以内で入力して下さい。","")))</f>
        <v>口座名義を漢字で入力して下さい。</v>
      </c>
      <c r="AP139" s="32"/>
    </row>
    <row r="140" spans="2:42" ht="12.75" thickBot="1" x14ac:dyDescent="0.45">
      <c r="AL140" s="43"/>
      <c r="AM140" s="44"/>
      <c r="AP140" s="32"/>
    </row>
  </sheetData>
  <sheetProtection sheet="1" objects="1" scenarios="1"/>
  <mergeCells count="291">
    <mergeCell ref="D126:AI130"/>
    <mergeCell ref="D50:K50"/>
    <mergeCell ref="D53:K53"/>
    <mergeCell ref="D54:K54"/>
    <mergeCell ref="D39:K39"/>
    <mergeCell ref="L41:AI41"/>
    <mergeCell ref="L43:AI43"/>
    <mergeCell ref="L44:AI44"/>
    <mergeCell ref="D41:K41"/>
    <mergeCell ref="D43:K43"/>
    <mergeCell ref="D44:K44"/>
    <mergeCell ref="D46:K46"/>
    <mergeCell ref="L47:AI47"/>
    <mergeCell ref="D47:K47"/>
    <mergeCell ref="L46:S46"/>
    <mergeCell ref="T46:Y46"/>
    <mergeCell ref="Z46:AE46"/>
    <mergeCell ref="L51:AI51"/>
    <mergeCell ref="L49:AI49"/>
    <mergeCell ref="L50:AI50"/>
    <mergeCell ref="L53:AI53"/>
    <mergeCell ref="L54:AI54"/>
    <mergeCell ref="L42:AI42"/>
    <mergeCell ref="D123:J123"/>
    <mergeCell ref="V123:AI123"/>
    <mergeCell ref="M122:N122"/>
    <mergeCell ref="M123:N123"/>
    <mergeCell ref="P122:Q122"/>
    <mergeCell ref="P123:Q123"/>
    <mergeCell ref="S122:T122"/>
    <mergeCell ref="S123:T123"/>
    <mergeCell ref="K123:L123"/>
    <mergeCell ref="AC115:AI116"/>
    <mergeCell ref="D116:E116"/>
    <mergeCell ref="R115:W115"/>
    <mergeCell ref="R116:W116"/>
    <mergeCell ref="K122:L122"/>
    <mergeCell ref="D122:J122"/>
    <mergeCell ref="K117:P117"/>
    <mergeCell ref="R117:W117"/>
    <mergeCell ref="AC117:AH117"/>
    <mergeCell ref="B120:AJ120"/>
    <mergeCell ref="Y115:AB116"/>
    <mergeCell ref="Y117:AB117"/>
    <mergeCell ref="F115:J115"/>
    <mergeCell ref="F116:J116"/>
    <mergeCell ref="V122:AI122"/>
    <mergeCell ref="C100:D100"/>
    <mergeCell ref="T83:AI83"/>
    <mergeCell ref="D48:K48"/>
    <mergeCell ref="L48:AI48"/>
    <mergeCell ref="L39:Q39"/>
    <mergeCell ref="AF46:AI46"/>
    <mergeCell ref="AF63:AI63"/>
    <mergeCell ref="E94:J94"/>
    <mergeCell ref="E95:J95"/>
    <mergeCell ref="K95:T95"/>
    <mergeCell ref="U95:AF95"/>
    <mergeCell ref="AB71:AI71"/>
    <mergeCell ref="K63:S63"/>
    <mergeCell ref="D64:J64"/>
    <mergeCell ref="AG94:AI94"/>
    <mergeCell ref="K64:AI64"/>
    <mergeCell ref="D62:AI62"/>
    <mergeCell ref="AG98:AI98"/>
    <mergeCell ref="AG95:AI95"/>
    <mergeCell ref="E100:J100"/>
    <mergeCell ref="C14:L14"/>
    <mergeCell ref="M14:S14"/>
    <mergeCell ref="T14:AA14"/>
    <mergeCell ref="AB14:AI14"/>
    <mergeCell ref="I20:J20"/>
    <mergeCell ref="K68:AI68"/>
    <mergeCell ref="Z63:AE63"/>
    <mergeCell ref="K66:AI66"/>
    <mergeCell ref="D65:AI65"/>
    <mergeCell ref="D68:J68"/>
    <mergeCell ref="D67:J67"/>
    <mergeCell ref="C55:AI55"/>
    <mergeCell ref="D51:K51"/>
    <mergeCell ref="D49:K49"/>
    <mergeCell ref="B58:AJ58"/>
    <mergeCell ref="J42:K42"/>
    <mergeCell ref="D42:I42"/>
    <mergeCell ref="D52:I52"/>
    <mergeCell ref="J52:K52"/>
    <mergeCell ref="L52:AI52"/>
    <mergeCell ref="K67:AI67"/>
    <mergeCell ref="D26:AI26"/>
    <mergeCell ref="C35:AI36"/>
    <mergeCell ref="D20:H20"/>
    <mergeCell ref="AF24:AI24"/>
    <mergeCell ref="K24:S24"/>
    <mergeCell ref="AG104:AI104"/>
    <mergeCell ref="C96:D96"/>
    <mergeCell ref="D83:J83"/>
    <mergeCell ref="K80:AI80"/>
    <mergeCell ref="E92:J92"/>
    <mergeCell ref="K92:T92"/>
    <mergeCell ref="U92:AF92"/>
    <mergeCell ref="AG92:AI92"/>
    <mergeCell ref="B90:AJ90"/>
    <mergeCell ref="C92:D92"/>
    <mergeCell ref="K97:T97"/>
    <mergeCell ref="U97:AF97"/>
    <mergeCell ref="K100:T100"/>
    <mergeCell ref="U100:AF100"/>
    <mergeCell ref="AG100:AI100"/>
    <mergeCell ref="D69:J69"/>
    <mergeCell ref="K69:AI69"/>
    <mergeCell ref="K71:S71"/>
    <mergeCell ref="C93:D93"/>
    <mergeCell ref="K93:T93"/>
    <mergeCell ref="D84:J84"/>
    <mergeCell ref="K84:AI84"/>
    <mergeCell ref="F2:AH2"/>
    <mergeCell ref="Z4:AA4"/>
    <mergeCell ref="D24:J24"/>
    <mergeCell ref="D25:J25"/>
    <mergeCell ref="T24:Y24"/>
    <mergeCell ref="K25:AI25"/>
    <mergeCell ref="Z24:AE24"/>
    <mergeCell ref="AB4:AC4"/>
    <mergeCell ref="AE4:AF4"/>
    <mergeCell ref="AH4:AI4"/>
    <mergeCell ref="C12:H12"/>
    <mergeCell ref="I12:J12"/>
    <mergeCell ref="K12:L12"/>
    <mergeCell ref="N12:O12"/>
    <mergeCell ref="Q12:R12"/>
    <mergeCell ref="C13:H13"/>
    <mergeCell ref="I13:S13"/>
    <mergeCell ref="D21:J21"/>
    <mergeCell ref="D22:J22"/>
    <mergeCell ref="D23:AI23"/>
    <mergeCell ref="B16:AJ16"/>
    <mergeCell ref="K21:AI21"/>
    <mergeCell ref="D19:J19"/>
    <mergeCell ref="K19:AI19"/>
    <mergeCell ref="I6:M6"/>
    <mergeCell ref="F6:H6"/>
    <mergeCell ref="K22:AI22"/>
    <mergeCell ref="K20:AI20"/>
    <mergeCell ref="D66:J66"/>
    <mergeCell ref="D29:J29"/>
    <mergeCell ref="D33:J33"/>
    <mergeCell ref="K29:AI29"/>
    <mergeCell ref="K28:AI28"/>
    <mergeCell ref="D31:J31"/>
    <mergeCell ref="K31:S31"/>
    <mergeCell ref="D32:J32"/>
    <mergeCell ref="K32:AI32"/>
    <mergeCell ref="T31:AI31"/>
    <mergeCell ref="K30:AI30"/>
    <mergeCell ref="D61:H61"/>
    <mergeCell ref="I61:J61"/>
    <mergeCell ref="D18:J18"/>
    <mergeCell ref="K18:S18"/>
    <mergeCell ref="T18:AI18"/>
    <mergeCell ref="D40:K40"/>
    <mergeCell ref="L40:T40"/>
    <mergeCell ref="U40:AI40"/>
    <mergeCell ref="D45:K45"/>
    <mergeCell ref="B126:C126"/>
    <mergeCell ref="C101:D101"/>
    <mergeCell ref="E101:J101"/>
    <mergeCell ref="D113:J114"/>
    <mergeCell ref="B106:E106"/>
    <mergeCell ref="AI106:AJ106"/>
    <mergeCell ref="F106:AH106"/>
    <mergeCell ref="U101:AF101"/>
    <mergeCell ref="AG101:AI101"/>
    <mergeCell ref="B108:AJ108"/>
    <mergeCell ref="D110:J110"/>
    <mergeCell ref="K110:O110"/>
    <mergeCell ref="P110:AI110"/>
    <mergeCell ref="D115:E115"/>
    <mergeCell ref="K116:P116"/>
    <mergeCell ref="R113:X113"/>
    <mergeCell ref="AC113:AI113"/>
    <mergeCell ref="R114:X114"/>
    <mergeCell ref="AC114:AI114"/>
    <mergeCell ref="Y113:AB114"/>
    <mergeCell ref="K113:Q113"/>
    <mergeCell ref="K114:Q114"/>
    <mergeCell ref="K115:P115"/>
    <mergeCell ref="D117:J117"/>
    <mergeCell ref="D139:J139"/>
    <mergeCell ref="K139:AI139"/>
    <mergeCell ref="K134:AI134"/>
    <mergeCell ref="B132:AJ132"/>
    <mergeCell ref="D134:J134"/>
    <mergeCell ref="D136:J136"/>
    <mergeCell ref="D135:J135"/>
    <mergeCell ref="K135:AI135"/>
    <mergeCell ref="D137:J137"/>
    <mergeCell ref="K137:AI137"/>
    <mergeCell ref="K136:P136"/>
    <mergeCell ref="Q136:AI136"/>
    <mergeCell ref="D138:J138"/>
    <mergeCell ref="K138:AI138"/>
    <mergeCell ref="AQ8:AX8"/>
    <mergeCell ref="C8:AI10"/>
    <mergeCell ref="D87:J87"/>
    <mergeCell ref="K87:AI87"/>
    <mergeCell ref="D124:AI125"/>
    <mergeCell ref="B124:C124"/>
    <mergeCell ref="C98:D98"/>
    <mergeCell ref="E98:J98"/>
    <mergeCell ref="K98:T98"/>
    <mergeCell ref="U98:AF98"/>
    <mergeCell ref="E99:J99"/>
    <mergeCell ref="K99:T99"/>
    <mergeCell ref="U99:AF99"/>
    <mergeCell ref="C99:D99"/>
    <mergeCell ref="U96:AF96"/>
    <mergeCell ref="AG96:AI96"/>
    <mergeCell ref="C97:D97"/>
    <mergeCell ref="E97:J97"/>
    <mergeCell ref="B75:AJ75"/>
    <mergeCell ref="D63:J63"/>
    <mergeCell ref="C104:D104"/>
    <mergeCell ref="E104:J104"/>
    <mergeCell ref="K104:T104"/>
    <mergeCell ref="U104:AF104"/>
    <mergeCell ref="A1:G1"/>
    <mergeCell ref="H1:M1"/>
    <mergeCell ref="N1:AI1"/>
    <mergeCell ref="Q70:AI70"/>
    <mergeCell ref="D81:J81"/>
    <mergeCell ref="K81:AI81"/>
    <mergeCell ref="D70:J70"/>
    <mergeCell ref="D71:J71"/>
    <mergeCell ref="T71:AA71"/>
    <mergeCell ref="T63:Y63"/>
    <mergeCell ref="D80:J80"/>
    <mergeCell ref="K72:AI72"/>
    <mergeCell ref="D78:AI78"/>
    <mergeCell ref="K70:P70"/>
    <mergeCell ref="B2:E2"/>
    <mergeCell ref="AI2:AJ2"/>
    <mergeCell ref="B56:E56"/>
    <mergeCell ref="AI56:AJ56"/>
    <mergeCell ref="F56:AH56"/>
    <mergeCell ref="D60:J60"/>
    <mergeCell ref="K60:AI60"/>
    <mergeCell ref="D77:J77"/>
    <mergeCell ref="K77:AI77"/>
    <mergeCell ref="K61:AI61"/>
    <mergeCell ref="C103:D103"/>
    <mergeCell ref="E103:J103"/>
    <mergeCell ref="K103:T103"/>
    <mergeCell ref="U103:AF103"/>
    <mergeCell ref="AG103:AI103"/>
    <mergeCell ref="D34:J34"/>
    <mergeCell ref="D28:J28"/>
    <mergeCell ref="B37:AJ37"/>
    <mergeCell ref="AG97:AI97"/>
    <mergeCell ref="D79:J79"/>
    <mergeCell ref="K79:AI79"/>
    <mergeCell ref="K83:S83"/>
    <mergeCell ref="K85:AI85"/>
    <mergeCell ref="C102:D102"/>
    <mergeCell ref="E102:J102"/>
    <mergeCell ref="K102:T102"/>
    <mergeCell ref="U102:AF102"/>
    <mergeCell ref="AG102:AI102"/>
    <mergeCell ref="D85:J85"/>
    <mergeCell ref="D86:J86"/>
    <mergeCell ref="K86:AI86"/>
    <mergeCell ref="K101:T101"/>
    <mergeCell ref="U93:AF93"/>
    <mergeCell ref="AG93:AI93"/>
    <mergeCell ref="D27:J27"/>
    <mergeCell ref="K27:AI27"/>
    <mergeCell ref="D82:H82"/>
    <mergeCell ref="I82:J82"/>
    <mergeCell ref="K82:AI82"/>
    <mergeCell ref="E96:J96"/>
    <mergeCell ref="AG99:AI99"/>
    <mergeCell ref="K96:T96"/>
    <mergeCell ref="L45:AI45"/>
    <mergeCell ref="C94:D94"/>
    <mergeCell ref="E93:J93"/>
    <mergeCell ref="K94:T94"/>
    <mergeCell ref="U94:AF94"/>
    <mergeCell ref="C95:D95"/>
    <mergeCell ref="D30:H30"/>
    <mergeCell ref="I30:J30"/>
    <mergeCell ref="K33:AI33"/>
    <mergeCell ref="K34:AI34"/>
  </mergeCells>
  <phoneticPr fontId="1"/>
  <conditionalFormatting sqref="K93:K101 K104">
    <cfRule type="expression" dxfId="10" priority="209">
      <formula>OR($E93="GHP（室内機）",$E93="簡易ガススタンド")</formula>
    </cfRule>
  </conditionalFormatting>
  <conditionalFormatting sqref="AB71:AI71">
    <cfRule type="expression" dxfId="9" priority="263">
      <formula>COUNTIF($T$71,"*その他*")</formula>
    </cfRule>
  </conditionalFormatting>
  <conditionalFormatting sqref="U93:U101 U104">
    <cfRule type="expression" dxfId="8" priority="10">
      <formula>$E93="GHP（室内機）"</formula>
    </cfRule>
  </conditionalFormatting>
  <conditionalFormatting sqref="AG93:AI101 AG104:AI104">
    <cfRule type="expression" dxfId="7" priority="9">
      <formula>AND($E93&lt;&gt;"その他",$AG93&lt;&gt;"",OR($AG93&lt;$AN93,$AG93&gt;$AO93))</formula>
    </cfRule>
  </conditionalFormatting>
  <conditionalFormatting sqref="K102">
    <cfRule type="expression" dxfId="6" priority="8">
      <formula>OR($E102="GHP（室内機）",$E102="簡易ガススタンド")</formula>
    </cfRule>
  </conditionalFormatting>
  <conditionalFormatting sqref="U102">
    <cfRule type="expression" dxfId="5" priority="7">
      <formula>$E102="GHP（室内機）"</formula>
    </cfRule>
  </conditionalFormatting>
  <conditionalFormatting sqref="AG102:AI102">
    <cfRule type="expression" dxfId="4" priority="6">
      <formula>AND($E102&lt;&gt;"その他",$AG102&lt;&gt;"",OR($AG102&lt;$AN102,$AG102&gt;$AO102))</formula>
    </cfRule>
  </conditionalFormatting>
  <conditionalFormatting sqref="K103">
    <cfRule type="expression" dxfId="3" priority="5">
      <formula>OR($E103="GHP（室内機）",$E103="簡易ガススタンド")</formula>
    </cfRule>
  </conditionalFormatting>
  <conditionalFormatting sqref="U103">
    <cfRule type="expression" dxfId="2" priority="4">
      <formula>$E103="GHP（室内機）"</formula>
    </cfRule>
  </conditionalFormatting>
  <conditionalFormatting sqref="AG103:AI103">
    <cfRule type="expression" dxfId="1" priority="3">
      <formula>AND($E103&lt;&gt;"その他",$AG103&lt;&gt;"",OR($AG103&lt;$AN103,$AG103&gt;$AO103))</formula>
    </cfRule>
  </conditionalFormatting>
  <conditionalFormatting sqref="L40:AI54">
    <cfRule type="expression" dxfId="0" priority="1">
      <formula>$L$39="なし"</formula>
    </cfRule>
  </conditionalFormatting>
  <dataValidations count="5">
    <dataValidation type="whole" allowBlank="1" showInputMessage="1" showErrorMessage="1" sqref="AE4">
      <formula1>1</formula1>
      <formula2>12</formula2>
    </dataValidation>
    <dataValidation type="list" allowBlank="1" showInputMessage="1" showErrorMessage="1" sqref="K71">
      <formula1>設置先種別</formula1>
    </dataValidation>
    <dataValidation type="list" allowBlank="1" showInputMessage="1" showErrorMessage="1" sqref="T71:AA71">
      <formula1>INDIRECT($K$71)</formula1>
    </dataValidation>
    <dataValidation type="list" allowBlank="1" showInputMessage="1" sqref="K93:T104">
      <formula1>INDIRECT($E93)</formula1>
    </dataValidation>
    <dataValidation type="list" allowBlank="1" showInputMessage="1" sqref="U93:AF104">
      <formula1>INDIRECT($K93)</formula1>
    </dataValidation>
  </dataValidations>
  <printOptions horizontalCentered="1"/>
  <pageMargins left="0.51181102362204722" right="0.43307086614173229" top="0.23622047244094491" bottom="0" header="0.31496062992125984" footer="0.31496062992125984"/>
  <pageSetup paperSize="9" orientation="portrait" r:id="rId1"/>
  <rowBreaks count="2" manualBreakCount="2">
    <brk id="55" max="16383" man="1"/>
    <brk id="105" max="16383" man="1"/>
  </rowBreaks>
  <ignoredErrors>
    <ignoredError sqref="AL43"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マスターデータ!$B$2:$B$48</xm:f>
          </x14:formula1>
          <xm:sqref>Z24:AE24 Z63:AE63 Z46:AE46</xm:sqref>
        </x14:dataValidation>
        <x14:dataValidation type="list" allowBlank="1" showInputMessage="1" showErrorMessage="1">
          <x14:formula1>
            <xm:f>マスターデータ!$C$2:$C$3</xm:f>
          </x14:formula1>
          <xm:sqref>K110:K111 L111:M111</xm:sqref>
        </x14:dataValidation>
        <x14:dataValidation type="list" allowBlank="1" showInputMessage="1" showErrorMessage="1">
          <x14:formula1>
            <xm:f>マスターデータ!$D$2:$D$3</xm:f>
          </x14:formula1>
          <xm:sqref>AB14 M14 L39</xm:sqref>
        </x14:dataValidation>
        <x14:dataValidation type="list" allowBlank="1" showInputMessage="1" showErrorMessage="1">
          <x14:formula1>
            <xm:f>マスターデータ!$E$2:$E$3</xm:f>
          </x14:formula1>
          <xm:sqref>K70:P70</xm:sqref>
        </x14:dataValidation>
        <x14:dataValidation type="list" allowBlank="1" showInputMessage="1" showErrorMessage="1">
          <x14:formula1>
            <xm:f>マスターデータ!$J$2:$J$17</xm:f>
          </x14:formula1>
          <xm:sqref>E93:J104</xm:sqref>
        </x14:dataValidation>
        <x14:dataValidation type="list" allowBlank="1" showInputMessage="1" showErrorMessage="1">
          <x14:formula1>
            <xm:f>マスターデータ!$A$2:$A$4</xm:f>
          </x14:formula1>
          <xm:sqref>H1:M1</xm:sqref>
        </x14:dataValidation>
        <x14:dataValidation type="list" allowBlank="1" showInputMessage="1" showErrorMessage="1">
          <x14:formula1>
            <xm:f>マスターデータ!$Q$2:$Q$5</xm:f>
          </x14:formula1>
          <xm:sqref>K136:P136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H83"/>
  <sheetViews>
    <sheetView showGridLines="0" zoomScaleNormal="100" workbookViewId="0">
      <selection activeCell="G12" sqref="G12"/>
    </sheetView>
  </sheetViews>
  <sheetFormatPr defaultColWidth="11.5546875" defaultRowHeight="19.5" x14ac:dyDescent="0.4"/>
  <cols>
    <col min="1" max="1" width="12.6640625" style="2" bestFit="1" customWidth="1"/>
    <col min="2" max="2" width="8.5546875" style="1" bestFit="1" customWidth="1"/>
    <col min="3" max="3" width="18.109375" bestFit="1" customWidth="1"/>
    <col min="4" max="4" width="15.44140625" bestFit="1" customWidth="1"/>
    <col min="5" max="5" width="10.33203125" bestFit="1" customWidth="1"/>
    <col min="6" max="6" width="14.33203125" bestFit="1" customWidth="1"/>
    <col min="7" max="7" width="13" bestFit="1" customWidth="1"/>
    <col min="8" max="8" width="15.109375" bestFit="1" customWidth="1"/>
    <col min="9" max="9" width="15.109375" customWidth="1"/>
    <col min="10" max="10" width="11.88671875" style="1" bestFit="1" customWidth="1"/>
    <col min="11" max="11" width="3.44140625" style="33" bestFit="1" customWidth="1"/>
    <col min="12" max="16" width="10.6640625" style="33"/>
    <col min="18" max="18" width="2" customWidth="1"/>
    <col min="19" max="19" width="16.44140625" bestFit="1" customWidth="1"/>
    <col min="20" max="20" width="9.88671875" bestFit="1" customWidth="1"/>
    <col min="21" max="21" width="12.6640625" bestFit="1" customWidth="1"/>
    <col min="22" max="22" width="18.44140625" bestFit="1" customWidth="1"/>
    <col min="23" max="23" width="16.44140625" bestFit="1" customWidth="1"/>
    <col min="24" max="24" width="9.88671875" bestFit="1" customWidth="1"/>
    <col min="25" max="26" width="18.44140625" bestFit="1" customWidth="1"/>
    <col min="27" max="27" width="18.6640625" bestFit="1" customWidth="1"/>
    <col min="28" max="28" width="9.6640625" bestFit="1" customWidth="1"/>
    <col min="29" max="29" width="12.5546875" bestFit="1" customWidth="1"/>
    <col min="30" max="30" width="9.6640625" bestFit="1" customWidth="1"/>
    <col min="31" max="31" width="13.6640625" bestFit="1" customWidth="1"/>
    <col min="32" max="32" width="18.44140625" bestFit="1" customWidth="1"/>
    <col min="33" max="33" width="6" bestFit="1" customWidth="1"/>
    <col min="34" max="34" width="7.44140625" bestFit="1" customWidth="1"/>
  </cols>
  <sheetData>
    <row r="1" spans="1:34" x14ac:dyDescent="0.4">
      <c r="A1" s="73" t="s">
        <v>0</v>
      </c>
      <c r="B1" s="74" t="s">
        <v>14</v>
      </c>
      <c r="C1" s="75" t="s">
        <v>66</v>
      </c>
      <c r="D1" s="75" t="s">
        <v>67</v>
      </c>
      <c r="E1" s="76" t="s">
        <v>73</v>
      </c>
      <c r="F1" s="427" t="s">
        <v>146</v>
      </c>
      <c r="G1" s="428"/>
      <c r="H1" s="428"/>
      <c r="I1" s="429"/>
      <c r="J1" s="77" t="s">
        <v>97</v>
      </c>
      <c r="K1" s="432" t="s">
        <v>160</v>
      </c>
      <c r="L1" s="434" t="s">
        <v>161</v>
      </c>
      <c r="M1" s="430" t="s">
        <v>162</v>
      </c>
      <c r="N1" s="430" t="s">
        <v>163</v>
      </c>
      <c r="O1" s="430" t="s">
        <v>164</v>
      </c>
      <c r="P1" s="431"/>
      <c r="Q1" s="102" t="s">
        <v>194</v>
      </c>
      <c r="S1" s="137" t="s">
        <v>310</v>
      </c>
      <c r="T1" s="138" t="s">
        <v>311</v>
      </c>
      <c r="U1" s="139" t="s">
        <v>312</v>
      </c>
      <c r="V1" s="139" t="s">
        <v>313</v>
      </c>
      <c r="W1" s="139" t="s">
        <v>314</v>
      </c>
      <c r="X1" s="139" t="s">
        <v>315</v>
      </c>
      <c r="Y1" s="139" t="s">
        <v>316</v>
      </c>
      <c r="Z1" s="139" t="s">
        <v>317</v>
      </c>
      <c r="AA1" s="139" t="s">
        <v>301</v>
      </c>
      <c r="AB1" s="139" t="s">
        <v>318</v>
      </c>
      <c r="AC1" s="139" t="s">
        <v>319</v>
      </c>
      <c r="AD1" s="139" t="s">
        <v>320</v>
      </c>
      <c r="AE1" s="139" t="s">
        <v>321</v>
      </c>
      <c r="AF1" s="139" t="s">
        <v>163</v>
      </c>
      <c r="AG1" s="139" t="s">
        <v>322</v>
      </c>
      <c r="AH1" s="140" t="s">
        <v>323</v>
      </c>
    </row>
    <row r="2" spans="1:34" x14ac:dyDescent="0.4">
      <c r="A2" s="78" t="s">
        <v>241</v>
      </c>
      <c r="B2" s="79" t="s">
        <v>15</v>
      </c>
      <c r="C2" s="80" t="s">
        <v>64</v>
      </c>
      <c r="D2" s="81" t="s">
        <v>68</v>
      </c>
      <c r="E2" s="81" t="s">
        <v>74</v>
      </c>
      <c r="F2" s="82" t="s">
        <v>76</v>
      </c>
      <c r="G2" s="23" t="s">
        <v>77</v>
      </c>
      <c r="H2" s="83" t="s">
        <v>78</v>
      </c>
      <c r="I2" s="93" t="s">
        <v>495</v>
      </c>
      <c r="J2" s="81" t="s">
        <v>87</v>
      </c>
      <c r="K2" s="433"/>
      <c r="L2" s="435"/>
      <c r="M2" s="436"/>
      <c r="N2" s="436"/>
      <c r="O2" s="126" t="s">
        <v>165</v>
      </c>
      <c r="P2" s="84" t="s">
        <v>166</v>
      </c>
      <c r="Q2" s="103" t="s">
        <v>195</v>
      </c>
      <c r="S2" s="141" t="s">
        <v>311</v>
      </c>
      <c r="T2" s="142" t="s">
        <v>324</v>
      </c>
      <c r="U2" s="143" t="s">
        <v>325</v>
      </c>
      <c r="V2" s="144" t="s">
        <v>326</v>
      </c>
      <c r="W2" s="143" t="s">
        <v>327</v>
      </c>
      <c r="X2" s="144" t="s">
        <v>328</v>
      </c>
      <c r="Y2" s="144" t="s">
        <v>329</v>
      </c>
      <c r="Z2" s="144" t="s">
        <v>329</v>
      </c>
      <c r="AA2" s="144" t="s">
        <v>318</v>
      </c>
      <c r="AB2" s="145" t="s">
        <v>330</v>
      </c>
      <c r="AC2" s="145" t="s">
        <v>330</v>
      </c>
      <c r="AD2" s="145" t="s">
        <v>330</v>
      </c>
      <c r="AE2" s="145" t="s">
        <v>330</v>
      </c>
      <c r="AF2" s="144" t="s">
        <v>324</v>
      </c>
      <c r="AG2" s="144" t="s">
        <v>331</v>
      </c>
      <c r="AH2" s="146"/>
    </row>
    <row r="3" spans="1:34" ht="20.25" thickBot="1" x14ac:dyDescent="0.45">
      <c r="A3" s="78" t="s">
        <v>242</v>
      </c>
      <c r="B3" s="79" t="s">
        <v>16</v>
      </c>
      <c r="C3" s="85" t="s">
        <v>65</v>
      </c>
      <c r="D3" s="86" t="s">
        <v>69</v>
      </c>
      <c r="E3" s="86" t="s">
        <v>75</v>
      </c>
      <c r="F3" s="82" t="s">
        <v>129</v>
      </c>
      <c r="G3" s="23" t="s">
        <v>243</v>
      </c>
      <c r="H3" s="93" t="s">
        <v>152</v>
      </c>
      <c r="I3" s="180" t="s">
        <v>496</v>
      </c>
      <c r="J3" s="81" t="s">
        <v>305</v>
      </c>
      <c r="K3" s="87">
        <v>1</v>
      </c>
      <c r="L3" s="127" t="s">
        <v>87</v>
      </c>
      <c r="M3" s="28" t="s">
        <v>167</v>
      </c>
      <c r="N3" s="28" t="s">
        <v>167</v>
      </c>
      <c r="O3" s="27">
        <v>1</v>
      </c>
      <c r="P3" s="88">
        <v>5</v>
      </c>
      <c r="Q3" s="104" t="s">
        <v>196</v>
      </c>
      <c r="S3" s="141" t="s">
        <v>312</v>
      </c>
      <c r="T3" s="143" t="s">
        <v>332</v>
      </c>
      <c r="U3" s="143" t="s">
        <v>333</v>
      </c>
      <c r="V3" s="144" t="s">
        <v>334</v>
      </c>
      <c r="W3" s="143" t="s">
        <v>335</v>
      </c>
      <c r="X3" s="144" t="s">
        <v>336</v>
      </c>
      <c r="Y3" s="144" t="s">
        <v>337</v>
      </c>
      <c r="Z3" s="144" t="s">
        <v>337</v>
      </c>
      <c r="AA3" s="144" t="s">
        <v>319</v>
      </c>
      <c r="AB3" s="145" t="s">
        <v>338</v>
      </c>
      <c r="AC3" s="145" t="s">
        <v>338</v>
      </c>
      <c r="AD3" s="145" t="s">
        <v>338</v>
      </c>
      <c r="AE3" s="145" t="s">
        <v>338</v>
      </c>
      <c r="AF3" s="144" t="s">
        <v>332</v>
      </c>
      <c r="AG3" s="144" t="s">
        <v>331</v>
      </c>
      <c r="AH3" s="146"/>
    </row>
    <row r="4" spans="1:34" ht="20.25" thickBot="1" x14ac:dyDescent="0.45">
      <c r="A4" s="89" t="s">
        <v>1</v>
      </c>
      <c r="B4" s="79" t="s">
        <v>17</v>
      </c>
      <c r="D4" s="90"/>
      <c r="F4" s="82" t="s">
        <v>130</v>
      </c>
      <c r="G4" s="23" t="s">
        <v>136</v>
      </c>
      <c r="H4" s="93" t="s">
        <v>153</v>
      </c>
      <c r="I4" s="177"/>
      <c r="J4" s="81" t="s">
        <v>301</v>
      </c>
      <c r="K4" s="87">
        <v>2</v>
      </c>
      <c r="L4" s="127" t="s">
        <v>305</v>
      </c>
      <c r="M4" s="28" t="s">
        <v>167</v>
      </c>
      <c r="N4" s="28" t="s">
        <v>167</v>
      </c>
      <c r="O4" s="27">
        <v>1</v>
      </c>
      <c r="P4" s="88">
        <v>3</v>
      </c>
      <c r="Q4" s="33" t="s">
        <v>497</v>
      </c>
      <c r="S4" s="141" t="s">
        <v>313</v>
      </c>
      <c r="T4" s="143" t="s">
        <v>339</v>
      </c>
      <c r="U4" s="147" t="s">
        <v>340</v>
      </c>
      <c r="V4" s="144" t="s">
        <v>341</v>
      </c>
      <c r="W4" s="143" t="s">
        <v>342</v>
      </c>
      <c r="X4" s="144" t="s">
        <v>343</v>
      </c>
      <c r="Y4" s="144" t="s">
        <v>344</v>
      </c>
      <c r="Z4" s="144" t="s">
        <v>344</v>
      </c>
      <c r="AA4" s="144" t="s">
        <v>320</v>
      </c>
      <c r="AB4" s="148" t="s">
        <v>345</v>
      </c>
      <c r="AC4" s="148" t="s">
        <v>345</v>
      </c>
      <c r="AD4" s="148" t="s">
        <v>345</v>
      </c>
      <c r="AE4" s="148" t="s">
        <v>345</v>
      </c>
      <c r="AF4" s="144" t="s">
        <v>339</v>
      </c>
      <c r="AG4" s="144" t="s">
        <v>331</v>
      </c>
      <c r="AH4" s="146"/>
    </row>
    <row r="5" spans="1:34" ht="20.25" thickBot="1" x14ac:dyDescent="0.45">
      <c r="A5" s="91"/>
      <c r="B5" s="79" t="s">
        <v>18</v>
      </c>
      <c r="F5" s="82" t="s">
        <v>131</v>
      </c>
      <c r="G5" s="23" t="s">
        <v>244</v>
      </c>
      <c r="H5" s="93" t="s">
        <v>139</v>
      </c>
      <c r="I5" s="177"/>
      <c r="J5" s="81" t="s">
        <v>88</v>
      </c>
      <c r="K5" s="87">
        <v>3</v>
      </c>
      <c r="L5" s="127" t="s">
        <v>301</v>
      </c>
      <c r="M5" s="28" t="s">
        <v>167</v>
      </c>
      <c r="N5" s="28" t="s">
        <v>167</v>
      </c>
      <c r="O5" s="27">
        <v>1</v>
      </c>
      <c r="P5" s="88">
        <v>60</v>
      </c>
      <c r="Q5" s="33" t="s">
        <v>498</v>
      </c>
      <c r="S5" s="141" t="s">
        <v>314</v>
      </c>
      <c r="T5" s="144" t="s">
        <v>346</v>
      </c>
      <c r="U5" s="149"/>
      <c r="V5" s="144" t="s">
        <v>347</v>
      </c>
      <c r="W5" s="143" t="s">
        <v>348</v>
      </c>
      <c r="X5" s="144" t="s">
        <v>349</v>
      </c>
      <c r="Y5" s="144" t="s">
        <v>350</v>
      </c>
      <c r="Z5" s="144" t="s">
        <v>350</v>
      </c>
      <c r="AA5" s="148" t="s">
        <v>321</v>
      </c>
      <c r="AB5" s="150"/>
      <c r="AC5" s="150"/>
      <c r="AD5" s="150"/>
      <c r="AE5" s="150"/>
      <c r="AF5" s="144" t="s">
        <v>326</v>
      </c>
      <c r="AG5" s="144" t="s">
        <v>331</v>
      </c>
      <c r="AH5" s="146"/>
    </row>
    <row r="6" spans="1:34" x14ac:dyDescent="0.4">
      <c r="A6" s="91"/>
      <c r="B6" s="79" t="s">
        <v>19</v>
      </c>
      <c r="F6" s="82" t="s">
        <v>132</v>
      </c>
      <c r="G6" s="23" t="s">
        <v>137</v>
      </c>
      <c r="H6" s="93" t="s">
        <v>247</v>
      </c>
      <c r="I6" s="177"/>
      <c r="J6" s="81" t="s">
        <v>89</v>
      </c>
      <c r="K6" s="87">
        <v>4</v>
      </c>
      <c r="L6" s="127" t="s">
        <v>169</v>
      </c>
      <c r="M6" s="28" t="s">
        <v>167</v>
      </c>
      <c r="N6" s="28" t="s">
        <v>167</v>
      </c>
      <c r="O6" s="27">
        <v>1</v>
      </c>
      <c r="P6" s="88">
        <v>10</v>
      </c>
      <c r="Q6" s="33"/>
      <c r="S6" s="141" t="s">
        <v>315</v>
      </c>
      <c r="T6" s="144" t="s">
        <v>351</v>
      </c>
      <c r="U6" s="149"/>
      <c r="V6" s="144" t="s">
        <v>352</v>
      </c>
      <c r="W6" s="143" t="s">
        <v>353</v>
      </c>
      <c r="X6" s="144" t="s">
        <v>354</v>
      </c>
      <c r="Y6" s="144" t="s">
        <v>355</v>
      </c>
      <c r="Z6" s="144" t="s">
        <v>355</v>
      </c>
      <c r="AA6" s="151"/>
      <c r="AF6" s="144" t="s">
        <v>327</v>
      </c>
      <c r="AG6" s="144" t="s">
        <v>331</v>
      </c>
      <c r="AH6" s="146"/>
    </row>
    <row r="7" spans="1:34" x14ac:dyDescent="0.4">
      <c r="A7" s="91"/>
      <c r="B7" s="79" t="s">
        <v>20</v>
      </c>
      <c r="F7" s="82" t="s">
        <v>133</v>
      </c>
      <c r="G7" s="23" t="s">
        <v>138</v>
      </c>
      <c r="H7" s="93" t="s">
        <v>151</v>
      </c>
      <c r="I7" s="177"/>
      <c r="J7" s="81" t="s">
        <v>90</v>
      </c>
      <c r="K7" s="87">
        <v>5</v>
      </c>
      <c r="L7" s="127" t="s">
        <v>170</v>
      </c>
      <c r="M7" s="28" t="s">
        <v>167</v>
      </c>
      <c r="N7" s="28" t="s">
        <v>167</v>
      </c>
      <c r="O7" s="27">
        <v>1</v>
      </c>
      <c r="P7" s="88">
        <v>50</v>
      </c>
      <c r="Q7" s="33"/>
      <c r="S7" s="141" t="s">
        <v>316</v>
      </c>
      <c r="T7" s="144" t="s">
        <v>356</v>
      </c>
      <c r="U7" s="149"/>
      <c r="V7" s="144" t="s">
        <v>357</v>
      </c>
      <c r="W7" s="143" t="s">
        <v>358</v>
      </c>
      <c r="X7" s="144" t="s">
        <v>359</v>
      </c>
      <c r="Y7" s="144" t="s">
        <v>360</v>
      </c>
      <c r="Z7" s="144" t="s">
        <v>360</v>
      </c>
      <c r="AA7" s="152"/>
      <c r="AF7" s="144" t="s">
        <v>335</v>
      </c>
      <c r="AG7" s="144" t="s">
        <v>331</v>
      </c>
      <c r="AH7" s="146"/>
    </row>
    <row r="8" spans="1:34" ht="20.25" thickBot="1" x14ac:dyDescent="0.45">
      <c r="A8" s="91"/>
      <c r="B8" s="79" t="s">
        <v>21</v>
      </c>
      <c r="F8" s="82" t="s">
        <v>134</v>
      </c>
      <c r="G8" s="23" t="s">
        <v>139</v>
      </c>
      <c r="H8" s="83" t="s">
        <v>245</v>
      </c>
      <c r="I8" s="177"/>
      <c r="J8" s="81" t="s">
        <v>91</v>
      </c>
      <c r="K8" s="87">
        <v>6</v>
      </c>
      <c r="L8" s="127" t="s">
        <v>171</v>
      </c>
      <c r="M8" s="28" t="s">
        <v>167</v>
      </c>
      <c r="N8" s="28" t="s">
        <v>167</v>
      </c>
      <c r="O8" s="27">
        <v>1</v>
      </c>
      <c r="P8" s="88">
        <v>30</v>
      </c>
      <c r="Q8" s="33"/>
      <c r="S8" s="153" t="s">
        <v>317</v>
      </c>
      <c r="T8" s="144" t="s">
        <v>361</v>
      </c>
      <c r="U8" s="149"/>
      <c r="V8" s="144" t="s">
        <v>362</v>
      </c>
      <c r="W8" s="143" t="s">
        <v>363</v>
      </c>
      <c r="X8" s="144" t="s">
        <v>364</v>
      </c>
      <c r="Y8" s="144" t="s">
        <v>365</v>
      </c>
      <c r="Z8" s="144" t="s">
        <v>366</v>
      </c>
      <c r="AA8" s="154"/>
      <c r="AF8" s="144" t="s">
        <v>328</v>
      </c>
      <c r="AG8" s="144" t="s">
        <v>331</v>
      </c>
      <c r="AH8" s="146"/>
    </row>
    <row r="9" spans="1:34" ht="20.25" thickBot="1" x14ac:dyDescent="0.45">
      <c r="A9" s="91"/>
      <c r="B9" s="79" t="s">
        <v>22</v>
      </c>
      <c r="F9" s="82" t="s">
        <v>135</v>
      </c>
      <c r="G9" s="23" t="s">
        <v>140</v>
      </c>
      <c r="H9" s="83" t="s">
        <v>246</v>
      </c>
      <c r="I9" s="177"/>
      <c r="J9" s="81" t="s">
        <v>92</v>
      </c>
      <c r="K9" s="87">
        <v>7</v>
      </c>
      <c r="L9" s="127" t="s">
        <v>91</v>
      </c>
      <c r="M9" s="28" t="s">
        <v>168</v>
      </c>
      <c r="N9" s="28" t="s">
        <v>167</v>
      </c>
      <c r="O9" s="27">
        <v>1</v>
      </c>
      <c r="P9" s="88">
        <v>300</v>
      </c>
      <c r="Q9" s="33"/>
      <c r="T9" s="144" t="s">
        <v>367</v>
      </c>
      <c r="U9" s="149"/>
      <c r="V9" s="144" t="s">
        <v>368</v>
      </c>
      <c r="W9" s="143" t="s">
        <v>369</v>
      </c>
      <c r="X9" s="144" t="s">
        <v>370</v>
      </c>
      <c r="Y9" s="144" t="s">
        <v>366</v>
      </c>
      <c r="Z9" s="144" t="s">
        <v>371</v>
      </c>
      <c r="AF9" s="144" t="s">
        <v>336</v>
      </c>
      <c r="AG9" s="144" t="s">
        <v>331</v>
      </c>
      <c r="AH9" s="146"/>
    </row>
    <row r="10" spans="1:34" x14ac:dyDescent="0.4">
      <c r="A10" s="91"/>
      <c r="B10" s="79" t="s">
        <v>23</v>
      </c>
      <c r="F10" s="90"/>
      <c r="G10" s="92"/>
      <c r="H10" s="93" t="s">
        <v>150</v>
      </c>
      <c r="I10" s="177"/>
      <c r="J10" s="81" t="s">
        <v>93</v>
      </c>
      <c r="K10" s="87">
        <v>8</v>
      </c>
      <c r="L10" s="127" t="s">
        <v>172</v>
      </c>
      <c r="M10" s="28" t="s">
        <v>168</v>
      </c>
      <c r="N10" s="28" t="s">
        <v>167</v>
      </c>
      <c r="O10" s="27">
        <v>1</v>
      </c>
      <c r="P10" s="88">
        <v>2</v>
      </c>
      <c r="Q10" s="33"/>
      <c r="T10" s="144" t="s">
        <v>372</v>
      </c>
      <c r="U10" s="149"/>
      <c r="V10" s="144" t="s">
        <v>373</v>
      </c>
      <c r="W10" s="143" t="s">
        <v>374</v>
      </c>
      <c r="X10" s="144" t="s">
        <v>375</v>
      </c>
      <c r="Y10" s="144" t="s">
        <v>371</v>
      </c>
      <c r="Z10" s="144" t="s">
        <v>376</v>
      </c>
      <c r="AF10" s="144" t="s">
        <v>329</v>
      </c>
      <c r="AG10" s="144" t="s">
        <v>331</v>
      </c>
      <c r="AH10" s="146"/>
    </row>
    <row r="11" spans="1:34" ht="20.25" thickBot="1" x14ac:dyDescent="0.45">
      <c r="A11" s="91"/>
      <c r="B11" s="79" t="s">
        <v>24</v>
      </c>
      <c r="G11" s="94"/>
      <c r="H11" s="93" t="s">
        <v>149</v>
      </c>
      <c r="I11" s="177"/>
      <c r="J11" s="81" t="s">
        <v>94</v>
      </c>
      <c r="K11" s="87">
        <v>9</v>
      </c>
      <c r="L11" s="127" t="s">
        <v>173</v>
      </c>
      <c r="M11" s="28" t="s">
        <v>167</v>
      </c>
      <c r="N11" s="28" t="s">
        <v>167</v>
      </c>
      <c r="O11" s="27">
        <v>1</v>
      </c>
      <c r="P11" s="88">
        <v>5</v>
      </c>
      <c r="Q11" s="33"/>
      <c r="T11" s="144" t="s">
        <v>377</v>
      </c>
      <c r="U11" s="149"/>
      <c r="V11" s="144" t="s">
        <v>378</v>
      </c>
      <c r="W11" s="143" t="s">
        <v>379</v>
      </c>
      <c r="X11" s="144" t="s">
        <v>380</v>
      </c>
      <c r="Y11" s="144" t="s">
        <v>376</v>
      </c>
      <c r="Z11" s="148" t="s">
        <v>381</v>
      </c>
      <c r="AF11" s="144" t="s">
        <v>337</v>
      </c>
      <c r="AG11" s="144" t="s">
        <v>331</v>
      </c>
      <c r="AH11" s="146"/>
    </row>
    <row r="12" spans="1:34" ht="20.25" thickBot="1" x14ac:dyDescent="0.45">
      <c r="A12" s="91"/>
      <c r="B12" s="79" t="s">
        <v>25</v>
      </c>
      <c r="G12" s="94"/>
      <c r="H12" s="83" t="s">
        <v>145</v>
      </c>
      <c r="I12" s="177"/>
      <c r="J12" s="81" t="s">
        <v>95</v>
      </c>
      <c r="K12" s="87">
        <v>10</v>
      </c>
      <c r="L12" s="127" t="s">
        <v>174</v>
      </c>
      <c r="M12" s="28" t="s">
        <v>167</v>
      </c>
      <c r="N12" s="28" t="s">
        <v>167</v>
      </c>
      <c r="O12" s="27">
        <v>1</v>
      </c>
      <c r="P12" s="88">
        <v>5</v>
      </c>
      <c r="Q12" s="33"/>
      <c r="T12" s="144" t="s">
        <v>382</v>
      </c>
      <c r="U12" s="149"/>
      <c r="V12" s="144" t="s">
        <v>383</v>
      </c>
      <c r="W12" s="143" t="s">
        <v>384</v>
      </c>
      <c r="X12" s="144" t="s">
        <v>385</v>
      </c>
      <c r="Y12" s="148" t="s">
        <v>381</v>
      </c>
      <c r="Z12" s="149"/>
      <c r="AF12" s="144" t="s">
        <v>346</v>
      </c>
      <c r="AG12" s="144" t="s">
        <v>386</v>
      </c>
      <c r="AH12" s="146"/>
    </row>
    <row r="13" spans="1:34" x14ac:dyDescent="0.4">
      <c r="A13" s="91"/>
      <c r="B13" s="79" t="s">
        <v>26</v>
      </c>
      <c r="G13" s="94"/>
      <c r="H13" s="93" t="s">
        <v>148</v>
      </c>
      <c r="I13" s="177"/>
      <c r="J13" s="81" t="s">
        <v>306</v>
      </c>
      <c r="K13" s="87">
        <v>11</v>
      </c>
      <c r="L13" s="127" t="s">
        <v>95</v>
      </c>
      <c r="M13" s="28" t="s">
        <v>167</v>
      </c>
      <c r="N13" s="28" t="s">
        <v>167</v>
      </c>
      <c r="O13" s="27">
        <v>1</v>
      </c>
      <c r="P13" s="88">
        <v>10</v>
      </c>
      <c r="Q13" s="33"/>
      <c r="T13" s="144" t="s">
        <v>387</v>
      </c>
      <c r="U13" s="149"/>
      <c r="V13" s="144" t="s">
        <v>388</v>
      </c>
      <c r="W13" s="143" t="s">
        <v>389</v>
      </c>
      <c r="X13" s="144" t="s">
        <v>390</v>
      </c>
      <c r="Y13" s="149"/>
      <c r="Z13" s="149"/>
      <c r="AF13" s="144" t="s">
        <v>351</v>
      </c>
      <c r="AG13" s="144" t="s">
        <v>386</v>
      </c>
      <c r="AH13" s="146"/>
    </row>
    <row r="14" spans="1:34" ht="20.25" thickBot="1" x14ac:dyDescent="0.45">
      <c r="A14" s="91"/>
      <c r="B14" s="79" t="s">
        <v>27</v>
      </c>
      <c r="G14" s="94"/>
      <c r="H14" s="83" t="s">
        <v>143</v>
      </c>
      <c r="I14" s="177"/>
      <c r="J14" s="81" t="s">
        <v>307</v>
      </c>
      <c r="K14" s="128">
        <v>12</v>
      </c>
      <c r="L14" s="127" t="s">
        <v>306</v>
      </c>
      <c r="M14" s="28" t="s">
        <v>167</v>
      </c>
      <c r="N14" s="28" t="s">
        <v>167</v>
      </c>
      <c r="O14" s="27">
        <v>1</v>
      </c>
      <c r="P14" s="88">
        <v>10</v>
      </c>
      <c r="Q14" s="33"/>
      <c r="T14" s="144" t="s">
        <v>391</v>
      </c>
      <c r="U14" s="149"/>
      <c r="V14" s="144" t="s">
        <v>392</v>
      </c>
      <c r="W14" s="147" t="s">
        <v>393</v>
      </c>
      <c r="X14" s="144" t="s">
        <v>394</v>
      </c>
      <c r="Y14" s="149"/>
      <c r="Z14" s="149"/>
      <c r="AF14" s="144" t="s">
        <v>356</v>
      </c>
      <c r="AG14" s="144" t="s">
        <v>386</v>
      </c>
      <c r="AH14" s="146"/>
    </row>
    <row r="15" spans="1:34" ht="20.25" thickBot="1" x14ac:dyDescent="0.45">
      <c r="A15" s="91"/>
      <c r="B15" s="79" t="s">
        <v>28</v>
      </c>
      <c r="G15" s="94"/>
      <c r="H15" s="83" t="s">
        <v>144</v>
      </c>
      <c r="I15" s="22"/>
      <c r="J15" s="129" t="s">
        <v>308</v>
      </c>
      <c r="K15" s="87">
        <v>13</v>
      </c>
      <c r="L15" s="130" t="s">
        <v>307</v>
      </c>
      <c r="M15" s="28" t="s">
        <v>167</v>
      </c>
      <c r="N15" s="28" t="s">
        <v>167</v>
      </c>
      <c r="O15" s="27">
        <v>1</v>
      </c>
      <c r="P15" s="88">
        <v>3</v>
      </c>
      <c r="Q15" s="33"/>
      <c r="T15" s="144" t="s">
        <v>395</v>
      </c>
      <c r="U15" s="149"/>
      <c r="V15" s="148" t="s">
        <v>396</v>
      </c>
      <c r="W15" s="149"/>
      <c r="X15" s="144" t="s">
        <v>397</v>
      </c>
      <c r="Y15" s="149"/>
      <c r="Z15" s="149"/>
      <c r="AF15" s="144" t="s">
        <v>334</v>
      </c>
      <c r="AG15" s="144" t="s">
        <v>386</v>
      </c>
      <c r="AH15" s="146"/>
    </row>
    <row r="16" spans="1:34" x14ac:dyDescent="0.4">
      <c r="A16" s="91"/>
      <c r="B16" s="79" t="s">
        <v>29</v>
      </c>
      <c r="G16" s="94"/>
      <c r="H16" s="83" t="s">
        <v>142</v>
      </c>
      <c r="I16" s="22"/>
      <c r="J16" s="129" t="s">
        <v>309</v>
      </c>
      <c r="K16" s="131">
        <v>14</v>
      </c>
      <c r="L16" s="130" t="s">
        <v>308</v>
      </c>
      <c r="M16" s="28" t="s">
        <v>167</v>
      </c>
      <c r="N16" s="28" t="s">
        <v>167</v>
      </c>
      <c r="O16" s="132">
        <v>1</v>
      </c>
      <c r="P16" s="133">
        <v>10</v>
      </c>
      <c r="Q16" s="33"/>
      <c r="T16" s="144" t="s">
        <v>398</v>
      </c>
      <c r="U16" s="149"/>
      <c r="V16" s="149"/>
      <c r="W16" s="149"/>
      <c r="X16" s="144" t="s">
        <v>399</v>
      </c>
      <c r="Y16" s="149"/>
      <c r="Z16" s="149"/>
      <c r="AF16" s="144" t="s">
        <v>342</v>
      </c>
      <c r="AG16" s="144" t="s">
        <v>386</v>
      </c>
      <c r="AH16" s="146"/>
    </row>
    <row r="17" spans="1:34" ht="20.25" thickBot="1" x14ac:dyDescent="0.45">
      <c r="A17" s="91"/>
      <c r="B17" s="79" t="s">
        <v>30</v>
      </c>
      <c r="G17" s="94"/>
      <c r="H17" s="93" t="s">
        <v>147</v>
      </c>
      <c r="I17" s="22"/>
      <c r="J17" s="134" t="s">
        <v>96</v>
      </c>
      <c r="K17" s="131">
        <v>15</v>
      </c>
      <c r="L17" s="130" t="s">
        <v>309</v>
      </c>
      <c r="M17" s="28" t="s">
        <v>167</v>
      </c>
      <c r="N17" s="28" t="s">
        <v>167</v>
      </c>
      <c r="O17" s="132">
        <v>1</v>
      </c>
      <c r="P17" s="133">
        <v>5</v>
      </c>
      <c r="Q17" s="33"/>
      <c r="T17" s="148" t="s">
        <v>400</v>
      </c>
      <c r="U17" s="149"/>
      <c r="V17" s="150"/>
      <c r="W17" s="149"/>
      <c r="X17" s="144" t="s">
        <v>401</v>
      </c>
      <c r="Y17" s="149"/>
      <c r="Z17" s="149"/>
      <c r="AF17" s="144" t="s">
        <v>348</v>
      </c>
      <c r="AG17" s="144" t="s">
        <v>386</v>
      </c>
      <c r="AH17" s="146"/>
    </row>
    <row r="18" spans="1:34" ht="20.25" thickBot="1" x14ac:dyDescent="0.45">
      <c r="A18" s="91"/>
      <c r="B18" s="79" t="s">
        <v>31</v>
      </c>
      <c r="G18" s="94"/>
      <c r="H18" s="93" t="s">
        <v>520</v>
      </c>
      <c r="I18" s="179"/>
      <c r="J18" s="178"/>
      <c r="K18" s="95">
        <v>16</v>
      </c>
      <c r="L18" s="135" t="s">
        <v>175</v>
      </c>
      <c r="M18" s="97" t="s">
        <v>167</v>
      </c>
      <c r="N18" s="97" t="s">
        <v>167</v>
      </c>
      <c r="O18" s="96"/>
      <c r="P18" s="98"/>
      <c r="Q18" s="33"/>
      <c r="T18" s="150"/>
      <c r="U18" s="149"/>
      <c r="V18" s="149"/>
      <c r="W18" s="149"/>
      <c r="X18" s="144" t="s">
        <v>402</v>
      </c>
      <c r="Y18" s="149"/>
      <c r="Z18" s="149"/>
      <c r="AF18" s="144" t="s">
        <v>343</v>
      </c>
      <c r="AG18" s="144" t="s">
        <v>386</v>
      </c>
      <c r="AH18" s="146"/>
    </row>
    <row r="19" spans="1:34" x14ac:dyDescent="0.4">
      <c r="A19" s="91"/>
      <c r="B19" s="79" t="s">
        <v>32</v>
      </c>
      <c r="G19" s="94"/>
      <c r="H19" s="83" t="s">
        <v>141</v>
      </c>
      <c r="I19" s="179"/>
      <c r="J19" s="178"/>
      <c r="K19"/>
      <c r="L19" s="136"/>
      <c r="M19"/>
      <c r="N19"/>
      <c r="O19"/>
      <c r="P19"/>
      <c r="Q19" s="33"/>
      <c r="T19" s="150"/>
      <c r="U19" s="149"/>
      <c r="V19" s="149"/>
      <c r="W19" s="149"/>
      <c r="X19" s="144" t="s">
        <v>403</v>
      </c>
      <c r="Y19" s="149"/>
      <c r="Z19" s="149"/>
      <c r="AF19" s="144" t="s">
        <v>349</v>
      </c>
      <c r="AG19" s="144" t="s">
        <v>386</v>
      </c>
      <c r="AH19" s="146"/>
    </row>
    <row r="20" spans="1:34" ht="20.25" thickBot="1" x14ac:dyDescent="0.45">
      <c r="A20" s="99"/>
      <c r="B20" s="79" t="s">
        <v>33</v>
      </c>
      <c r="G20" s="94"/>
      <c r="H20" s="100" t="s">
        <v>154</v>
      </c>
      <c r="I20" s="179"/>
      <c r="J20" s="178"/>
      <c r="K20"/>
      <c r="L20"/>
      <c r="M20"/>
      <c r="N20"/>
      <c r="O20"/>
      <c r="P20"/>
      <c r="Q20" s="33"/>
      <c r="T20" s="150"/>
      <c r="U20" s="149"/>
      <c r="V20" s="149"/>
      <c r="W20" s="149"/>
      <c r="X20" s="144" t="s">
        <v>404</v>
      </c>
      <c r="Y20" s="149"/>
      <c r="Z20" s="149"/>
      <c r="AF20" s="144" t="s">
        <v>344</v>
      </c>
      <c r="AG20" s="144" t="s">
        <v>386</v>
      </c>
      <c r="AH20" s="146"/>
    </row>
    <row r="21" spans="1:34" x14ac:dyDescent="0.4">
      <c r="A21" s="99"/>
      <c r="B21" s="79" t="s">
        <v>34</v>
      </c>
      <c r="K21"/>
      <c r="L21"/>
      <c r="M21"/>
      <c r="N21"/>
      <c r="O21"/>
      <c r="P21"/>
      <c r="Q21" s="33"/>
      <c r="T21" s="150"/>
      <c r="U21" s="149"/>
      <c r="V21" s="149"/>
      <c r="W21" s="149"/>
      <c r="X21" s="144" t="s">
        <v>405</v>
      </c>
      <c r="Y21" s="149"/>
      <c r="Z21" s="149"/>
      <c r="AF21" s="144" t="s">
        <v>406</v>
      </c>
      <c r="AG21" s="144" t="s">
        <v>386</v>
      </c>
      <c r="AH21" s="146"/>
    </row>
    <row r="22" spans="1:34" x14ac:dyDescent="0.4">
      <c r="A22" s="99"/>
      <c r="B22" s="79" t="s">
        <v>35</v>
      </c>
      <c r="K22"/>
      <c r="L22"/>
      <c r="M22"/>
      <c r="N22"/>
      <c r="O22"/>
      <c r="P22"/>
      <c r="Q22" s="33"/>
      <c r="T22" s="150"/>
      <c r="U22" s="149"/>
      <c r="V22" s="149"/>
      <c r="W22" s="149"/>
      <c r="X22" s="144" t="s">
        <v>407</v>
      </c>
      <c r="Y22" s="149"/>
      <c r="Z22" s="149"/>
      <c r="AF22" s="144" t="s">
        <v>354</v>
      </c>
      <c r="AG22" s="144" t="s">
        <v>386</v>
      </c>
      <c r="AH22" s="146" t="s">
        <v>408</v>
      </c>
    </row>
    <row r="23" spans="1:34" x14ac:dyDescent="0.4">
      <c r="A23" s="99"/>
      <c r="B23" s="79" t="s">
        <v>36</v>
      </c>
      <c r="K23"/>
      <c r="L23"/>
      <c r="M23"/>
      <c r="N23"/>
      <c r="O23"/>
      <c r="P23"/>
      <c r="Q23" s="33"/>
      <c r="T23" s="150"/>
      <c r="U23" s="149"/>
      <c r="V23" s="149"/>
      <c r="W23" s="149"/>
      <c r="X23" s="144" t="s">
        <v>409</v>
      </c>
      <c r="Y23" s="149"/>
      <c r="Z23" s="149"/>
      <c r="AF23" s="144" t="s">
        <v>359</v>
      </c>
      <c r="AG23" s="144" t="s">
        <v>386</v>
      </c>
      <c r="AH23" s="146" t="s">
        <v>408</v>
      </c>
    </row>
    <row r="24" spans="1:34" x14ac:dyDescent="0.4">
      <c r="A24" s="99"/>
      <c r="B24" s="79" t="s">
        <v>37</v>
      </c>
      <c r="K24"/>
      <c r="L24"/>
      <c r="M24"/>
      <c r="N24"/>
      <c r="O24"/>
      <c r="P24"/>
      <c r="Q24" s="33"/>
      <c r="T24" s="150"/>
      <c r="U24" s="149"/>
      <c r="V24" s="149"/>
      <c r="W24" s="149"/>
      <c r="X24" s="144" t="s">
        <v>410</v>
      </c>
      <c r="Y24" s="149"/>
      <c r="Z24" s="149"/>
      <c r="AF24" s="144" t="s">
        <v>341</v>
      </c>
      <c r="AG24" s="144" t="s">
        <v>411</v>
      </c>
      <c r="AH24" s="146" t="s">
        <v>412</v>
      </c>
    </row>
    <row r="25" spans="1:34" ht="20.25" thickBot="1" x14ac:dyDescent="0.45">
      <c r="A25" s="99"/>
      <c r="B25" s="79" t="s">
        <v>38</v>
      </c>
      <c r="K25"/>
      <c r="L25"/>
      <c r="M25"/>
      <c r="N25"/>
      <c r="O25"/>
      <c r="P25"/>
      <c r="Q25" s="33"/>
      <c r="T25" s="150"/>
      <c r="U25" s="149"/>
      <c r="V25" s="149"/>
      <c r="W25" s="149"/>
      <c r="X25" s="148" t="s">
        <v>413</v>
      </c>
      <c r="Y25" s="149"/>
      <c r="Z25" s="149"/>
      <c r="AF25" s="144" t="s">
        <v>361</v>
      </c>
      <c r="AG25" s="144" t="s">
        <v>414</v>
      </c>
      <c r="AH25" s="146"/>
    </row>
    <row r="26" spans="1:34" x14ac:dyDescent="0.4">
      <c r="A26" s="99"/>
      <c r="B26" s="79" t="s">
        <v>39</v>
      </c>
      <c r="K26"/>
      <c r="L26"/>
      <c r="M26"/>
      <c r="N26"/>
      <c r="O26"/>
      <c r="P26"/>
      <c r="Q26" s="33"/>
      <c r="T26" s="150"/>
      <c r="U26" s="150"/>
      <c r="V26" s="150"/>
      <c r="W26" s="150"/>
      <c r="X26" s="150"/>
      <c r="Y26" s="150"/>
      <c r="Z26" s="150"/>
      <c r="AF26" s="144" t="s">
        <v>367</v>
      </c>
      <c r="AG26" s="144" t="s">
        <v>414</v>
      </c>
      <c r="AH26" s="146"/>
    </row>
    <row r="27" spans="1:34" x14ac:dyDescent="0.4">
      <c r="A27" s="99"/>
      <c r="B27" s="79" t="s">
        <v>40</v>
      </c>
      <c r="K27"/>
      <c r="L27"/>
      <c r="M27"/>
      <c r="N27"/>
      <c r="O27"/>
      <c r="P27"/>
      <c r="Q27" s="33"/>
      <c r="T27" s="150"/>
      <c r="U27" s="150"/>
      <c r="V27" s="150"/>
      <c r="W27" s="150"/>
      <c r="X27" s="150"/>
      <c r="Y27" s="150"/>
      <c r="Z27" s="150"/>
      <c r="AF27" s="144" t="s">
        <v>372</v>
      </c>
      <c r="AG27" s="144" t="s">
        <v>414</v>
      </c>
      <c r="AH27" s="146"/>
    </row>
    <row r="28" spans="1:34" x14ac:dyDescent="0.4">
      <c r="A28" s="99"/>
      <c r="B28" s="79" t="s">
        <v>41</v>
      </c>
      <c r="K28"/>
      <c r="L28"/>
      <c r="M28"/>
      <c r="N28"/>
      <c r="O28"/>
      <c r="P28"/>
      <c r="Q28" s="33"/>
      <c r="T28" s="150"/>
      <c r="U28" s="150"/>
      <c r="V28" s="150"/>
      <c r="W28" s="150"/>
      <c r="X28" s="150"/>
      <c r="Y28" s="150"/>
      <c r="Z28" s="150"/>
      <c r="AF28" s="144" t="s">
        <v>377</v>
      </c>
      <c r="AG28" s="144" t="s">
        <v>414</v>
      </c>
      <c r="AH28" s="146"/>
    </row>
    <row r="29" spans="1:34" x14ac:dyDescent="0.4">
      <c r="A29" s="99"/>
      <c r="B29" s="79" t="s">
        <v>42</v>
      </c>
      <c r="K29"/>
      <c r="L29"/>
      <c r="M29"/>
      <c r="N29"/>
      <c r="O29"/>
      <c r="P29"/>
      <c r="Q29" s="33"/>
      <c r="T29" s="150"/>
      <c r="U29" s="150"/>
      <c r="V29" s="150"/>
      <c r="W29" s="150"/>
      <c r="X29" s="150"/>
      <c r="Y29" s="150"/>
      <c r="Z29" s="150"/>
      <c r="AF29" s="144" t="s">
        <v>382</v>
      </c>
      <c r="AG29" s="144" t="s">
        <v>414</v>
      </c>
      <c r="AH29" s="146"/>
    </row>
    <row r="30" spans="1:34" x14ac:dyDescent="0.4">
      <c r="A30" s="99"/>
      <c r="B30" s="79" t="s">
        <v>43</v>
      </c>
      <c r="K30"/>
      <c r="L30"/>
      <c r="M30"/>
      <c r="N30"/>
      <c r="O30"/>
      <c r="P30"/>
      <c r="Q30" s="33"/>
      <c r="AF30" s="144" t="s">
        <v>325</v>
      </c>
      <c r="AG30" s="144" t="s">
        <v>414</v>
      </c>
      <c r="AH30" s="146"/>
    </row>
    <row r="31" spans="1:34" x14ac:dyDescent="0.4">
      <c r="A31" s="99"/>
      <c r="B31" s="79" t="s">
        <v>44</v>
      </c>
      <c r="K31"/>
      <c r="L31"/>
      <c r="M31"/>
      <c r="N31"/>
      <c r="O31"/>
      <c r="P31"/>
      <c r="Q31" s="33"/>
      <c r="AF31" s="144" t="s">
        <v>415</v>
      </c>
      <c r="AG31" s="144" t="s">
        <v>414</v>
      </c>
      <c r="AH31" s="146"/>
    </row>
    <row r="32" spans="1:34" x14ac:dyDescent="0.4">
      <c r="A32" s="99"/>
      <c r="B32" s="79" t="s">
        <v>45</v>
      </c>
      <c r="K32"/>
      <c r="L32"/>
      <c r="M32"/>
      <c r="N32"/>
      <c r="O32"/>
      <c r="P32"/>
      <c r="Q32" s="33"/>
      <c r="AF32" s="144" t="s">
        <v>347</v>
      </c>
      <c r="AG32" s="144" t="s">
        <v>414</v>
      </c>
      <c r="AH32" s="146"/>
    </row>
    <row r="33" spans="1:34" x14ac:dyDescent="0.4">
      <c r="A33" s="99"/>
      <c r="B33" s="79" t="s">
        <v>46</v>
      </c>
      <c r="K33"/>
      <c r="L33"/>
      <c r="M33"/>
      <c r="N33"/>
      <c r="O33"/>
      <c r="P33"/>
      <c r="Q33" s="33"/>
      <c r="AF33" s="144" t="s">
        <v>352</v>
      </c>
      <c r="AG33" s="144" t="s">
        <v>414</v>
      </c>
      <c r="AH33" s="146"/>
    </row>
    <row r="34" spans="1:34" x14ac:dyDescent="0.4">
      <c r="A34" s="99"/>
      <c r="B34" s="79" t="s">
        <v>47</v>
      </c>
      <c r="K34"/>
      <c r="L34"/>
      <c r="M34"/>
      <c r="N34"/>
      <c r="O34"/>
      <c r="P34"/>
      <c r="Q34" s="33"/>
      <c r="AF34" s="144" t="s">
        <v>357</v>
      </c>
      <c r="AG34" s="144" t="s">
        <v>414</v>
      </c>
      <c r="AH34" s="146"/>
    </row>
    <row r="35" spans="1:34" x14ac:dyDescent="0.4">
      <c r="A35" s="99"/>
      <c r="B35" s="79" t="s">
        <v>48</v>
      </c>
      <c r="K35"/>
      <c r="L35"/>
      <c r="M35"/>
      <c r="N35"/>
      <c r="O35"/>
      <c r="P35"/>
      <c r="Q35" s="33"/>
      <c r="AF35" s="144" t="s">
        <v>362</v>
      </c>
      <c r="AG35" s="144" t="s">
        <v>414</v>
      </c>
      <c r="AH35" s="146"/>
    </row>
    <row r="36" spans="1:34" x14ac:dyDescent="0.4">
      <c r="A36" s="99"/>
      <c r="B36" s="79" t="s">
        <v>49</v>
      </c>
      <c r="K36"/>
      <c r="L36"/>
      <c r="M36"/>
      <c r="N36"/>
      <c r="O36"/>
      <c r="P36"/>
      <c r="Q36" s="33"/>
      <c r="AF36" s="144" t="s">
        <v>353</v>
      </c>
      <c r="AG36" s="144" t="s">
        <v>414</v>
      </c>
      <c r="AH36" s="146"/>
    </row>
    <row r="37" spans="1:34" x14ac:dyDescent="0.4">
      <c r="A37" s="99"/>
      <c r="B37" s="79" t="s">
        <v>50</v>
      </c>
      <c r="K37"/>
      <c r="L37"/>
      <c r="M37"/>
      <c r="N37"/>
      <c r="O37"/>
      <c r="P37"/>
      <c r="Q37" s="33"/>
      <c r="AF37" s="144" t="s">
        <v>358</v>
      </c>
      <c r="AG37" s="144" t="s">
        <v>414</v>
      </c>
      <c r="AH37" s="146"/>
    </row>
    <row r="38" spans="1:34" x14ac:dyDescent="0.4">
      <c r="A38" s="99"/>
      <c r="B38" s="79" t="s">
        <v>51</v>
      </c>
      <c r="K38"/>
      <c r="L38"/>
      <c r="M38"/>
      <c r="N38"/>
      <c r="O38"/>
      <c r="P38"/>
      <c r="Q38" s="33"/>
      <c r="AF38" s="144" t="s">
        <v>364</v>
      </c>
      <c r="AG38" s="144" t="s">
        <v>414</v>
      </c>
      <c r="AH38" s="146"/>
    </row>
    <row r="39" spans="1:34" x14ac:dyDescent="0.4">
      <c r="A39" s="99"/>
      <c r="B39" s="79" t="s">
        <v>52</v>
      </c>
      <c r="K39"/>
      <c r="L39"/>
      <c r="M39"/>
      <c r="N39"/>
      <c r="O39"/>
      <c r="P39"/>
      <c r="Q39" s="33"/>
      <c r="AF39" s="144" t="s">
        <v>370</v>
      </c>
      <c r="AG39" s="144" t="s">
        <v>414</v>
      </c>
      <c r="AH39" s="146"/>
    </row>
    <row r="40" spans="1:34" x14ac:dyDescent="0.4">
      <c r="A40" s="99"/>
      <c r="B40" s="79" t="s">
        <v>53</v>
      </c>
      <c r="K40"/>
      <c r="L40"/>
      <c r="M40"/>
      <c r="N40"/>
      <c r="O40"/>
      <c r="P40"/>
      <c r="Q40" s="33"/>
      <c r="AF40" s="144" t="s">
        <v>355</v>
      </c>
      <c r="AG40" s="144" t="s">
        <v>414</v>
      </c>
      <c r="AH40" s="146"/>
    </row>
    <row r="41" spans="1:34" x14ac:dyDescent="0.4">
      <c r="A41" s="99"/>
      <c r="B41" s="79" t="s">
        <v>54</v>
      </c>
      <c r="K41"/>
      <c r="L41"/>
      <c r="M41"/>
      <c r="N41"/>
      <c r="O41"/>
      <c r="P41"/>
      <c r="Q41" s="33"/>
      <c r="AF41" s="144" t="s">
        <v>360</v>
      </c>
      <c r="AG41" s="144" t="s">
        <v>414</v>
      </c>
      <c r="AH41" s="146"/>
    </row>
    <row r="42" spans="1:34" x14ac:dyDescent="0.4">
      <c r="A42" s="99"/>
      <c r="B42" s="79" t="s">
        <v>55</v>
      </c>
      <c r="K42"/>
      <c r="L42"/>
      <c r="M42"/>
      <c r="N42"/>
      <c r="O42"/>
      <c r="P42"/>
      <c r="Q42" s="33"/>
      <c r="AF42" s="144" t="s">
        <v>392</v>
      </c>
      <c r="AG42" s="144" t="s">
        <v>414</v>
      </c>
      <c r="AH42" s="146"/>
    </row>
    <row r="43" spans="1:34" x14ac:dyDescent="0.4">
      <c r="A43" s="99"/>
      <c r="B43" s="79" t="s">
        <v>56</v>
      </c>
      <c r="K43"/>
      <c r="L43"/>
      <c r="M43"/>
      <c r="N43"/>
      <c r="O43"/>
      <c r="P43"/>
      <c r="Q43" s="33"/>
      <c r="AF43" s="144" t="s">
        <v>410</v>
      </c>
      <c r="AG43" s="144" t="s">
        <v>414</v>
      </c>
      <c r="AH43" s="146"/>
    </row>
    <row r="44" spans="1:34" x14ac:dyDescent="0.4">
      <c r="A44" s="99"/>
      <c r="B44" s="79" t="s">
        <v>57</v>
      </c>
      <c r="K44"/>
      <c r="L44"/>
      <c r="M44"/>
      <c r="N44"/>
      <c r="O44"/>
      <c r="P44"/>
      <c r="Q44" s="33"/>
      <c r="AF44" s="144" t="s">
        <v>387</v>
      </c>
      <c r="AG44" s="144" t="s">
        <v>414</v>
      </c>
      <c r="AH44" s="146" t="s">
        <v>416</v>
      </c>
    </row>
    <row r="45" spans="1:34" x14ac:dyDescent="0.4">
      <c r="A45" s="99"/>
      <c r="B45" s="79" t="s">
        <v>58</v>
      </c>
      <c r="K45"/>
      <c r="L45"/>
      <c r="M45"/>
      <c r="N45"/>
      <c r="O45"/>
      <c r="P45"/>
      <c r="Q45" s="33"/>
      <c r="AF45" s="144" t="s">
        <v>391</v>
      </c>
      <c r="AG45" s="144" t="s">
        <v>414</v>
      </c>
      <c r="AH45" s="146" t="s">
        <v>416</v>
      </c>
    </row>
    <row r="46" spans="1:34" x14ac:dyDescent="0.4">
      <c r="A46" s="99"/>
      <c r="B46" s="79" t="s">
        <v>59</v>
      </c>
      <c r="K46"/>
      <c r="L46"/>
      <c r="M46"/>
      <c r="N46"/>
      <c r="O46"/>
      <c r="P46"/>
      <c r="Q46" s="33"/>
      <c r="AF46" s="144" t="s">
        <v>395</v>
      </c>
      <c r="AG46" s="144" t="s">
        <v>414</v>
      </c>
      <c r="AH46" s="146" t="s">
        <v>416</v>
      </c>
    </row>
    <row r="47" spans="1:34" x14ac:dyDescent="0.4">
      <c r="A47" s="99"/>
      <c r="B47" s="79" t="s">
        <v>13</v>
      </c>
      <c r="K47"/>
      <c r="L47"/>
      <c r="M47"/>
      <c r="N47"/>
      <c r="O47"/>
      <c r="P47"/>
      <c r="Q47" s="33"/>
      <c r="AF47" s="144" t="s">
        <v>363</v>
      </c>
      <c r="AG47" s="144" t="s">
        <v>414</v>
      </c>
      <c r="AH47" s="146" t="s">
        <v>416</v>
      </c>
    </row>
    <row r="48" spans="1:34" ht="20.25" thickBot="1" x14ac:dyDescent="0.45">
      <c r="A48" s="99"/>
      <c r="B48" s="101" t="s">
        <v>60</v>
      </c>
      <c r="K48"/>
      <c r="L48"/>
      <c r="M48"/>
      <c r="N48"/>
      <c r="O48"/>
      <c r="P48"/>
      <c r="Q48" s="33"/>
      <c r="AF48" s="144" t="s">
        <v>417</v>
      </c>
      <c r="AG48" s="144" t="s">
        <v>414</v>
      </c>
      <c r="AH48" s="146" t="s">
        <v>416</v>
      </c>
    </row>
    <row r="49" spans="17:34" x14ac:dyDescent="0.4">
      <c r="Q49" s="33"/>
      <c r="AF49" s="144" t="s">
        <v>418</v>
      </c>
      <c r="AG49" s="144" t="s">
        <v>414</v>
      </c>
      <c r="AH49" s="146" t="s">
        <v>408</v>
      </c>
    </row>
    <row r="50" spans="17:34" x14ac:dyDescent="0.4">
      <c r="AF50" s="144" t="s">
        <v>369</v>
      </c>
      <c r="AG50" s="144" t="s">
        <v>414</v>
      </c>
      <c r="AH50" s="146" t="s">
        <v>408</v>
      </c>
    </row>
    <row r="51" spans="17:34" x14ac:dyDescent="0.4">
      <c r="AF51" s="144" t="s">
        <v>374</v>
      </c>
      <c r="AG51" s="144" t="s">
        <v>414</v>
      </c>
      <c r="AH51" s="146" t="s">
        <v>408</v>
      </c>
    </row>
    <row r="52" spans="17:34" x14ac:dyDescent="0.4">
      <c r="AF52" s="144" t="s">
        <v>375</v>
      </c>
      <c r="AG52" s="144" t="s">
        <v>414</v>
      </c>
      <c r="AH52" s="146" t="s">
        <v>408</v>
      </c>
    </row>
    <row r="53" spans="17:34" x14ac:dyDescent="0.4">
      <c r="AF53" s="144" t="s">
        <v>419</v>
      </c>
      <c r="AG53" s="144" t="s">
        <v>414</v>
      </c>
      <c r="AH53" s="146" t="s">
        <v>408</v>
      </c>
    </row>
    <row r="54" spans="17:34" x14ac:dyDescent="0.4">
      <c r="AF54" s="144" t="s">
        <v>385</v>
      </c>
      <c r="AG54" s="144" t="s">
        <v>414</v>
      </c>
      <c r="AH54" s="146" t="s">
        <v>408</v>
      </c>
    </row>
    <row r="55" spans="17:34" x14ac:dyDescent="0.4">
      <c r="AF55" s="144" t="s">
        <v>390</v>
      </c>
      <c r="AG55" s="144" t="s">
        <v>414</v>
      </c>
      <c r="AH55" s="146" t="s">
        <v>408</v>
      </c>
    </row>
    <row r="56" spans="17:34" x14ac:dyDescent="0.4">
      <c r="AF56" s="144" t="s">
        <v>394</v>
      </c>
      <c r="AG56" s="144" t="s">
        <v>414</v>
      </c>
      <c r="AH56" s="146" t="s">
        <v>408</v>
      </c>
    </row>
    <row r="57" spans="17:34" x14ac:dyDescent="0.4">
      <c r="AF57" s="144" t="s">
        <v>397</v>
      </c>
      <c r="AG57" s="144" t="s">
        <v>414</v>
      </c>
      <c r="AH57" s="146" t="s">
        <v>408</v>
      </c>
    </row>
    <row r="58" spans="17:34" x14ac:dyDescent="0.4">
      <c r="AF58" s="144" t="s">
        <v>366</v>
      </c>
      <c r="AG58" s="144" t="s">
        <v>414</v>
      </c>
      <c r="AH58" s="146" t="s">
        <v>408</v>
      </c>
    </row>
    <row r="59" spans="17:34" x14ac:dyDescent="0.4">
      <c r="AF59" s="144" t="s">
        <v>413</v>
      </c>
      <c r="AG59" s="144" t="s">
        <v>414</v>
      </c>
      <c r="AH59" s="146" t="s">
        <v>408</v>
      </c>
    </row>
    <row r="60" spans="17:34" x14ac:dyDescent="0.4">
      <c r="AF60" s="144" t="s">
        <v>373</v>
      </c>
      <c r="AG60" s="144" t="s">
        <v>414</v>
      </c>
      <c r="AH60" s="146" t="s">
        <v>420</v>
      </c>
    </row>
    <row r="61" spans="17:34" x14ac:dyDescent="0.4">
      <c r="AF61" s="144" t="s">
        <v>378</v>
      </c>
      <c r="AG61" s="144" t="s">
        <v>421</v>
      </c>
      <c r="AH61" s="146" t="s">
        <v>420</v>
      </c>
    </row>
    <row r="62" spans="17:34" x14ac:dyDescent="0.4">
      <c r="AF62" s="144" t="s">
        <v>398</v>
      </c>
      <c r="AG62" s="144" t="s">
        <v>422</v>
      </c>
      <c r="AH62" s="146"/>
    </row>
    <row r="63" spans="17:34" x14ac:dyDescent="0.4">
      <c r="AF63" s="144" t="s">
        <v>400</v>
      </c>
      <c r="AG63" s="144" t="s">
        <v>422</v>
      </c>
      <c r="AH63" s="146"/>
    </row>
    <row r="64" spans="17:34" x14ac:dyDescent="0.4">
      <c r="AF64" s="144" t="s">
        <v>340</v>
      </c>
      <c r="AG64" s="144" t="s">
        <v>422</v>
      </c>
      <c r="AH64" s="146"/>
    </row>
    <row r="65" spans="32:34" x14ac:dyDescent="0.4">
      <c r="AF65" s="144" t="s">
        <v>383</v>
      </c>
      <c r="AG65" s="144" t="s">
        <v>422</v>
      </c>
      <c r="AH65" s="146"/>
    </row>
    <row r="66" spans="32:34" x14ac:dyDescent="0.4">
      <c r="AF66" s="144" t="s">
        <v>388</v>
      </c>
      <c r="AG66" s="144" t="s">
        <v>422</v>
      </c>
      <c r="AH66" s="146"/>
    </row>
    <row r="67" spans="32:34" x14ac:dyDescent="0.4">
      <c r="AF67" s="144" t="s">
        <v>379</v>
      </c>
      <c r="AG67" s="144" t="s">
        <v>422</v>
      </c>
      <c r="AH67" s="146"/>
    </row>
    <row r="68" spans="32:34" x14ac:dyDescent="0.4">
      <c r="AF68" s="144" t="s">
        <v>384</v>
      </c>
      <c r="AG68" s="144" t="s">
        <v>422</v>
      </c>
      <c r="AH68" s="146"/>
    </row>
    <row r="69" spans="32:34" x14ac:dyDescent="0.4">
      <c r="AF69" s="144" t="s">
        <v>399</v>
      </c>
      <c r="AG69" s="144" t="s">
        <v>422</v>
      </c>
      <c r="AH69" s="146"/>
    </row>
    <row r="70" spans="32:34" x14ac:dyDescent="0.4">
      <c r="AF70" s="144" t="s">
        <v>401</v>
      </c>
      <c r="AG70" s="144" t="s">
        <v>422</v>
      </c>
      <c r="AH70" s="146"/>
    </row>
    <row r="71" spans="32:34" x14ac:dyDescent="0.4">
      <c r="AF71" s="144" t="s">
        <v>423</v>
      </c>
      <c r="AG71" s="144" t="s">
        <v>422</v>
      </c>
      <c r="AH71" s="146"/>
    </row>
    <row r="72" spans="32:34" x14ac:dyDescent="0.4">
      <c r="AF72" s="144" t="s">
        <v>376</v>
      </c>
      <c r="AG72" s="144" t="s">
        <v>422</v>
      </c>
      <c r="AH72" s="146"/>
    </row>
    <row r="73" spans="32:34" x14ac:dyDescent="0.4">
      <c r="AF73" s="144" t="s">
        <v>396</v>
      </c>
      <c r="AG73" s="144" t="s">
        <v>422</v>
      </c>
      <c r="AH73" s="146"/>
    </row>
    <row r="74" spans="32:34" x14ac:dyDescent="0.4">
      <c r="AF74" s="144" t="s">
        <v>389</v>
      </c>
      <c r="AG74" s="144" t="s">
        <v>422</v>
      </c>
      <c r="AH74" s="146" t="s">
        <v>408</v>
      </c>
    </row>
    <row r="75" spans="32:34" x14ac:dyDescent="0.4">
      <c r="AF75" s="144" t="s">
        <v>393</v>
      </c>
      <c r="AG75" s="144" t="s">
        <v>422</v>
      </c>
      <c r="AH75" s="146" t="s">
        <v>408</v>
      </c>
    </row>
    <row r="76" spans="32:34" x14ac:dyDescent="0.4">
      <c r="AF76" s="144" t="s">
        <v>402</v>
      </c>
      <c r="AG76" s="144" t="s">
        <v>422</v>
      </c>
      <c r="AH76" s="146" t="s">
        <v>408</v>
      </c>
    </row>
    <row r="77" spans="32:34" x14ac:dyDescent="0.4">
      <c r="AF77" s="144" t="s">
        <v>424</v>
      </c>
      <c r="AG77" s="144" t="s">
        <v>422</v>
      </c>
      <c r="AH77" s="146" t="s">
        <v>408</v>
      </c>
    </row>
    <row r="78" spans="32:34" x14ac:dyDescent="0.4">
      <c r="AF78" s="144" t="s">
        <v>404</v>
      </c>
      <c r="AG78" s="144" t="s">
        <v>422</v>
      </c>
      <c r="AH78" s="146" t="s">
        <v>408</v>
      </c>
    </row>
    <row r="79" spans="32:34" x14ac:dyDescent="0.4">
      <c r="AF79" s="144" t="s">
        <v>405</v>
      </c>
      <c r="AG79" s="144" t="s">
        <v>422</v>
      </c>
      <c r="AH79" s="146" t="s">
        <v>408</v>
      </c>
    </row>
    <row r="80" spans="32:34" x14ac:dyDescent="0.4">
      <c r="AF80" s="144" t="s">
        <v>407</v>
      </c>
      <c r="AG80" s="144" t="s">
        <v>422</v>
      </c>
      <c r="AH80" s="146" t="s">
        <v>408</v>
      </c>
    </row>
    <row r="81" spans="32:34" x14ac:dyDescent="0.4">
      <c r="AF81" s="144" t="s">
        <v>409</v>
      </c>
      <c r="AG81" s="144" t="s">
        <v>422</v>
      </c>
      <c r="AH81" s="146" t="s">
        <v>408</v>
      </c>
    </row>
    <row r="82" spans="32:34" ht="20.25" thickBot="1" x14ac:dyDescent="0.45">
      <c r="AF82" s="148" t="s">
        <v>381</v>
      </c>
      <c r="AG82" s="148" t="s">
        <v>422</v>
      </c>
      <c r="AH82" s="155" t="s">
        <v>408</v>
      </c>
    </row>
    <row r="83" spans="32:34" x14ac:dyDescent="0.4">
      <c r="AH83" s="156"/>
    </row>
  </sheetData>
  <mergeCells count="6">
    <mergeCell ref="F1:I1"/>
    <mergeCell ref="O1:P1"/>
    <mergeCell ref="K1:K2"/>
    <mergeCell ref="L1:L2"/>
    <mergeCell ref="M1:M2"/>
    <mergeCell ref="N1:N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19</vt:i4>
      </vt:variant>
    </vt:vector>
  </HeadingPairs>
  <TitlesOfParts>
    <vt:vector size="22" baseType="lpstr">
      <vt:lpstr>実績報告データ</vt:lpstr>
      <vt:lpstr>実績報告</vt:lpstr>
      <vt:lpstr>マスターデータ</vt:lpstr>
      <vt:lpstr>【B】Ｉ・Ｔ・Ｏ</vt:lpstr>
      <vt:lpstr>【B】エスケイシリンダー</vt:lpstr>
      <vt:lpstr>【B】桂精機製作所</vt:lpstr>
      <vt:lpstr>【B】神鋼機器工業</vt:lpstr>
      <vt:lpstr>【B】中国工業</vt:lpstr>
      <vt:lpstr>【B】富士工器</vt:lpstr>
      <vt:lpstr>【B】矢崎エナジーシステム</vt:lpstr>
      <vt:lpstr>【S】エスケイシリンダー</vt:lpstr>
      <vt:lpstr>【S】神鋼機器工業</vt:lpstr>
      <vt:lpstr>【S】中国工業</vt:lpstr>
      <vt:lpstr>【S】富士工器</vt:lpstr>
      <vt:lpstr>①に係わる施設</vt:lpstr>
      <vt:lpstr>②に係わる施設</vt:lpstr>
      <vt:lpstr>③に係わる施設</vt:lpstr>
      <vt:lpstr>④に係わる施設</vt:lpstr>
      <vt:lpstr>実績報告!Print_Area</vt:lpstr>
      <vt:lpstr>シリンダー容器</vt:lpstr>
      <vt:lpstr>バルク</vt:lpstr>
      <vt:lpstr>設置先種別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一般財団法人エルピーガス振興センター</dc:creator>
  <cp:lastModifiedBy>災害バルク　澤</cp:lastModifiedBy>
  <cp:lastPrinted>2020-09-03T02:08:41Z</cp:lastPrinted>
  <dcterms:created xsi:type="dcterms:W3CDTF">2020-02-03T06:37:25Z</dcterms:created>
  <dcterms:modified xsi:type="dcterms:W3CDTF">2020-12-18T06:48:59Z</dcterms:modified>
</cp:coreProperties>
</file>